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 Documents\Smarter Transport\Consultation responses\Cambridge South station\"/>
    </mc:Choice>
  </mc:AlternateContent>
  <xr:revisionPtr revIDLastSave="0" documentId="13_ncr:1_{25268C26-FE9E-46B9-99AF-5AB7B8AAE727}" xr6:coauthVersionLast="47" xr6:coauthVersionMax="47" xr10:uidLastSave="{00000000-0000-0000-0000-000000000000}"/>
  <bookViews>
    <workbookView xWindow="-120" yWindow="-120" windowWidth="24240" windowHeight="17640" firstSheet="1" activeTab="1" xr2:uid="{AF4B4A0F-5A69-46F0-9AB6-3624A1B3C4E2}"/>
  </bookViews>
  <sheets>
    <sheet name="Consolidated data" sheetId="1" r:id="rId1"/>
    <sheet name="Graph - total demand" sheetId="3" r:id="rId2"/>
    <sheet name="Graph - mode share" sheetId="5" r:id="rId3"/>
    <sheet name="Annual data" sheetId="2" r:id="rId4"/>
    <sheet name="Mode share data" sheetId="4" r:id="rId5"/>
  </sheets>
  <definedNames>
    <definedName name="_xlnm.Print_Titles" localSheetId="0">'Consolidated data'!$1:$1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G8" i="4"/>
  <c r="I8" i="4"/>
  <c r="F8" i="4"/>
  <c r="E8" i="4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S7" i="2"/>
  <c r="S6" i="2"/>
  <c r="K5" i="2"/>
  <c r="L5" i="2"/>
  <c r="J5" i="2"/>
  <c r="C4" i="2"/>
  <c r="D4" i="2"/>
  <c r="E4" i="2"/>
  <c r="F4" i="2"/>
  <c r="G4" i="2"/>
  <c r="H4" i="2"/>
  <c r="I4" i="2"/>
  <c r="J4" i="2"/>
  <c r="K4" i="2"/>
  <c r="L4" i="2"/>
  <c r="B4" i="2"/>
  <c r="H3" i="4"/>
  <c r="E3" i="4"/>
  <c r="C5" i="4"/>
  <c r="C4" i="4"/>
  <c r="C2" i="4"/>
  <c r="I2" i="4" s="1"/>
  <c r="C10" i="4"/>
  <c r="C12" i="4"/>
  <c r="C11" i="4"/>
  <c r="C8" i="4"/>
  <c r="B8" i="4"/>
  <c r="D5" i="4"/>
  <c r="E5" i="4" s="1"/>
  <c r="H5" i="4" s="1"/>
  <c r="D4" i="4"/>
  <c r="E4" i="4" s="1"/>
  <c r="H4" i="4" s="1"/>
  <c r="D2" i="4"/>
  <c r="D12" i="4"/>
  <c r="E12" i="4" s="1"/>
  <c r="F12" i="4" s="1"/>
  <c r="D11" i="4"/>
  <c r="E11" i="4" s="1"/>
  <c r="G11" i="4" s="1"/>
  <c r="D10" i="4"/>
  <c r="D14" i="4" s="1"/>
  <c r="H10" i="4" s="1"/>
  <c r="H14" i="4" s="1"/>
  <c r="B5" i="4"/>
  <c r="B4" i="4"/>
  <c r="B2" i="4"/>
  <c r="G2" i="4" s="1"/>
  <c r="J2" i="4" s="1"/>
  <c r="B12" i="4"/>
  <c r="B11" i="4"/>
  <c r="B10" i="4"/>
  <c r="AH20" i="2"/>
  <c r="AH19" i="2"/>
  <c r="AH18" i="2"/>
  <c r="AH17" i="2"/>
  <c r="AH16" i="2"/>
  <c r="AH15" i="2"/>
  <c r="AH14" i="2"/>
  <c r="X15" i="2"/>
  <c r="X16" i="2"/>
  <c r="X17" i="2"/>
  <c r="X18" i="2"/>
  <c r="X19" i="2"/>
  <c r="X20" i="2"/>
  <c r="X14" i="2"/>
  <c r="J17" i="2"/>
  <c r="J19" i="2"/>
  <c r="J20" i="2"/>
  <c r="C13" i="4" l="1"/>
  <c r="F11" i="4"/>
  <c r="G12" i="4"/>
  <c r="J10" i="4"/>
  <c r="I10" i="4"/>
  <c r="B13" i="4"/>
  <c r="C14" i="4"/>
  <c r="H13" i="4"/>
  <c r="H2" i="4" s="1"/>
  <c r="D13" i="4"/>
  <c r="F2" i="4"/>
  <c r="H12" i="4"/>
  <c r="E10" i="4"/>
  <c r="B14" i="4"/>
  <c r="H11" i="4"/>
  <c r="A5" i="2"/>
  <c r="A6" i="2"/>
  <c r="A7" i="2"/>
  <c r="A4" i="2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G38" i="1"/>
  <c r="G35" i="1"/>
  <c r="G32" i="1"/>
  <c r="J38" i="1"/>
  <c r="I38" i="1"/>
  <c r="J35" i="1"/>
  <c r="I35" i="1"/>
  <c r="J32" i="1"/>
  <c r="I32" i="1"/>
  <c r="J8" i="1"/>
  <c r="J11" i="1"/>
  <c r="J14" i="1"/>
  <c r="J17" i="1"/>
  <c r="J20" i="1"/>
  <c r="J23" i="1"/>
  <c r="J5" i="1"/>
  <c r="K91" i="1"/>
  <c r="I111" i="1"/>
  <c r="H111" i="1"/>
  <c r="D111" i="1"/>
  <c r="I62" i="1"/>
  <c r="H62" i="1"/>
  <c r="I61" i="1"/>
  <c r="H61" i="1"/>
  <c r="I60" i="1"/>
  <c r="H60" i="1"/>
  <c r="D62" i="1"/>
  <c r="D61" i="1"/>
  <c r="D60" i="1"/>
  <c r="J14" i="4" l="1"/>
  <c r="I14" i="4"/>
  <c r="E13" i="4"/>
  <c r="E2" i="4" s="1"/>
  <c r="G10" i="4"/>
  <c r="E14" i="4"/>
  <c r="F10" i="4"/>
  <c r="J12" i="4"/>
  <c r="I12" i="4"/>
  <c r="I11" i="4"/>
  <c r="J11" i="4"/>
  <c r="K98" i="1"/>
  <c r="K99" i="1"/>
  <c r="K97" i="1"/>
  <c r="K86" i="1"/>
  <c r="K85" i="1"/>
  <c r="K84" i="1"/>
  <c r="K90" i="1"/>
  <c r="K121" i="1"/>
  <c r="K122" i="1" s="1"/>
  <c r="D47" i="1"/>
  <c r="D46" i="1" s="1"/>
  <c r="D58" i="1" s="1"/>
  <c r="I46" i="1"/>
  <c r="I58" i="1" s="1"/>
  <c r="H46" i="1"/>
  <c r="H58" i="1" s="1"/>
  <c r="I105" i="1"/>
  <c r="H105" i="1"/>
  <c r="D105" i="1"/>
  <c r="I109" i="1"/>
  <c r="H109" i="1"/>
  <c r="D109" i="1"/>
  <c r="K77" i="1"/>
  <c r="K74" i="1"/>
  <c r="K71" i="1"/>
  <c r="K68" i="1"/>
  <c r="K65" i="1"/>
  <c r="K83" i="1" s="1"/>
  <c r="I52" i="1"/>
  <c r="K81" i="1" s="1"/>
  <c r="H52" i="1"/>
  <c r="D52" i="1"/>
  <c r="I23" i="1"/>
  <c r="D23" i="1"/>
  <c r="I20" i="1"/>
  <c r="D20" i="1"/>
  <c r="I17" i="1"/>
  <c r="D17" i="1"/>
  <c r="I14" i="1"/>
  <c r="D14" i="1"/>
  <c r="I11" i="1"/>
  <c r="D11" i="1"/>
  <c r="I8" i="1"/>
  <c r="D8" i="1"/>
  <c r="I5" i="1"/>
  <c r="D5" i="1"/>
  <c r="I29" i="1"/>
  <c r="G29" i="1"/>
  <c r="H128" i="1"/>
  <c r="H127" i="1"/>
  <c r="H129" i="1"/>
  <c r="H125" i="1"/>
  <c r="H130" i="1" s="1"/>
  <c r="H126" i="1"/>
  <c r="J13" i="4" l="1"/>
  <c r="J6" i="4" s="1"/>
  <c r="I13" i="4"/>
  <c r="I6" i="4" s="1"/>
  <c r="F13" i="4"/>
  <c r="F6" i="4" s="1"/>
  <c r="F14" i="4"/>
  <c r="G13" i="4"/>
  <c r="G6" i="4" s="1"/>
  <c r="G14" i="4"/>
  <c r="K89" i="1"/>
  <c r="K96" i="1" s="1"/>
  <c r="D112" i="1"/>
  <c r="H112" i="1"/>
  <c r="I112" i="1"/>
  <c r="K82" i="1"/>
  <c r="K94" i="1"/>
  <c r="I50" i="1"/>
  <c r="I59" i="1" s="1"/>
  <c r="H50" i="1"/>
  <c r="H59" i="1" s="1"/>
  <c r="D50" i="1"/>
  <c r="D59" i="1" s="1"/>
  <c r="K95" i="1" l="1"/>
</calcChain>
</file>

<file path=xl/sharedStrings.xml><?xml version="1.0" encoding="utf-8"?>
<sst xmlns="http://schemas.openxmlformats.org/spreadsheetml/2006/main" count="265" uniqueCount="126">
  <si>
    <t>6am to 9pm</t>
  </si>
  <si>
    <t>pcu/hour</t>
  </si>
  <si>
    <t>hours</t>
  </si>
  <si>
    <t>Working day</t>
  </si>
  <si>
    <t>Units</t>
  </si>
  <si>
    <t>2031 No CS</t>
  </si>
  <si>
    <t xml:space="preserve">   Cycling</t>
  </si>
  <si>
    <t xml:space="preserve">   All trips</t>
  </si>
  <si>
    <t xml:space="preserve">      Origins</t>
  </si>
  <si>
    <t xml:space="preserve">      Destinations</t>
  </si>
  <si>
    <t xml:space="preserve">   Walking</t>
  </si>
  <si>
    <t xml:space="preserve">   Car driver</t>
  </si>
  <si>
    <t>TEMPro adjustments</t>
  </si>
  <si>
    <t xml:space="preserve">    Jobs</t>
  </si>
  <si>
    <t xml:space="preserve">   Car passenger</t>
  </si>
  <si>
    <t xml:space="preserve">   Bus/coach</t>
  </si>
  <si>
    <t xml:space="preserve">   Rail</t>
  </si>
  <si>
    <t>TEMPro v7.2</t>
  </si>
  <si>
    <t xml:space="preserve">   Jobs</t>
  </si>
  <si>
    <t>2031 With CS</t>
  </si>
  <si>
    <t>Outline Business Case</t>
  </si>
  <si>
    <t>Transport Needs Review Part 2 (no Cambridge South station)</t>
  </si>
  <si>
    <t>Transport Needs Review Part 3 (with Cambridge South station)</t>
  </si>
  <si>
    <t xml:space="preserve">   Abstracted from road to rail</t>
  </si>
  <si>
    <t xml:space="preserve">   Staff</t>
  </si>
  <si>
    <t xml:space="preserve">      Parking turnover</t>
  </si>
  <si>
    <t xml:space="preserve">   Patients/visitors</t>
  </si>
  <si>
    <t xml:space="preserve">      Spaces required</t>
  </si>
  <si>
    <t xml:space="preserve">   Destination trips</t>
  </si>
  <si>
    <t xml:space="preserve">      Car</t>
  </si>
  <si>
    <t xml:space="preserve">      Bus</t>
  </si>
  <si>
    <t xml:space="preserve">      Cycle</t>
  </si>
  <si>
    <t xml:space="preserve">      Foot</t>
  </si>
  <si>
    <t>Source</t>
  </si>
  <si>
    <t>Table 2</t>
  </si>
  <si>
    <t>Table 1</t>
  </si>
  <si>
    <t>Table 3</t>
  </si>
  <si>
    <t>Table 4</t>
  </si>
  <si>
    <t xml:space="preserve">      Staff</t>
  </si>
  <si>
    <t xml:space="preserve">   Destination &amp; through trips</t>
  </si>
  <si>
    <t>Page 22</t>
  </si>
  <si>
    <t>Letter 8 October 2021</t>
  </si>
  <si>
    <t xml:space="preserve">      Addenbrooke’s Rd</t>
  </si>
  <si>
    <t xml:space="preserve">      Robinson Way</t>
  </si>
  <si>
    <t xml:space="preserve">      Adrian Way</t>
  </si>
  <si>
    <t xml:space="preserve">      Main Drive</t>
  </si>
  <si>
    <t xml:space="preserve">   Road capacity onto CBC</t>
  </si>
  <si>
    <t>Page 15</t>
  </si>
  <si>
    <t>Page 38</t>
  </si>
  <si>
    <t xml:space="preserve">   Rail station return trips</t>
  </si>
  <si>
    <t xml:space="preserve">   Rail return trips to/from CBC</t>
  </si>
  <si>
    <t xml:space="preserve">   Return trips abstracted from other rail stations</t>
  </si>
  <si>
    <t xml:space="preserve">   Return trips to/from CBC new to rail</t>
  </si>
  <si>
    <t xml:space="preserve">   Weekday trips</t>
  </si>
  <si>
    <t>Above</t>
  </si>
  <si>
    <t>Transport Needs Review Part 3 (First principles modelling of rail demand)</t>
  </si>
  <si>
    <t>Page 3</t>
  </si>
  <si>
    <r>
      <t xml:space="preserve">   </t>
    </r>
    <r>
      <rPr>
        <sz val="11"/>
        <color theme="1"/>
        <rFont val="Calibri"/>
        <family val="2"/>
        <scheme val="minor"/>
      </rPr>
      <t>Jobs</t>
    </r>
  </si>
  <si>
    <t xml:space="preserve">      Origin</t>
  </si>
  <si>
    <t xml:space="preserve">      Rail</t>
  </si>
  <si>
    <t>Calculated</t>
  </si>
  <si>
    <t xml:space="preserve">   Destination trips (assume all through-trips are car)</t>
  </si>
  <si>
    <t xml:space="preserve">   Totals</t>
  </si>
  <si>
    <t xml:space="preserve">      Spaces available on-site</t>
  </si>
  <si>
    <t>Table 6</t>
  </si>
  <si>
    <t>Transport Needs Review Part 3 (Car parking)</t>
  </si>
  <si>
    <t xml:space="preserve">      Demand (trips)</t>
  </si>
  <si>
    <t xml:space="preserve">   Max working day one-way trips</t>
  </si>
  <si>
    <t>Constants</t>
  </si>
  <si>
    <t>Working day to annual multiplier</t>
  </si>
  <si>
    <t>Notes</t>
  </si>
  <si>
    <t xml:space="preserve">   Through trips (inc drop-off/pick-up)</t>
  </si>
  <si>
    <t>How many as driver, how many as passenger? 2031 figure potentially exceeds theoretical road capacity</t>
  </si>
  <si>
    <t xml:space="preserve">      Destination CBC</t>
  </si>
  <si>
    <t xml:space="preserve">      Destination not CBC</t>
  </si>
  <si>
    <t>Calculated from above</t>
  </si>
  <si>
    <t xml:space="preserve">   Annual rail demand</t>
  </si>
  <si>
    <t xml:space="preserve">      In 2023/24</t>
  </si>
  <si>
    <t xml:space="preserve">      In 2040/41</t>
  </si>
  <si>
    <t xml:space="preserve">      In 2031</t>
  </si>
  <si>
    <t>TA Table 6.1</t>
  </si>
  <si>
    <t xml:space="preserve">      Production</t>
  </si>
  <si>
    <t xml:space="preserve">      Attraction</t>
  </si>
  <si>
    <t>Percentage of daily trips within working day</t>
  </si>
  <si>
    <t>OBC page 2</t>
  </si>
  <si>
    <t>Much lower than TNR figures</t>
  </si>
  <si>
    <t>Much higher than TNR figures</t>
  </si>
  <si>
    <t>Assumes roads saturated both ways 6am to 9pm</t>
  </si>
  <si>
    <t>TEMPro MSOA Cambridge 013 full day</t>
  </si>
  <si>
    <t>TEMPro MSOA Cambridge 013 0700–1000</t>
  </si>
  <si>
    <t>Assumed</t>
  </si>
  <si>
    <t xml:space="preserve">   Weekday destination trips</t>
  </si>
  <si>
    <t xml:space="preserve">      Patient/visitor</t>
  </si>
  <si>
    <t>Jobs</t>
  </si>
  <si>
    <t>Letter</t>
  </si>
  <si>
    <t>Cambridge station</t>
  </si>
  <si>
    <t>Jobs (CBC)</t>
  </si>
  <si>
    <t>Cambridge North station</t>
  </si>
  <si>
    <t>Cambridge South station</t>
  </si>
  <si>
    <t>Jobs (TEMPro)</t>
  </si>
  <si>
    <t>Cambridge South (‘stress test’)</t>
  </si>
  <si>
    <t>OBJ/22/3</t>
  </si>
  <si>
    <t>Car</t>
  </si>
  <si>
    <t>Rail</t>
  </si>
  <si>
    <t>Bus</t>
  </si>
  <si>
    <t>Active travel</t>
  </si>
  <si>
    <t>Staff one-way trips</t>
  </si>
  <si>
    <t>Visitor one-way trips</t>
  </si>
  <si>
    <t>Through-trips</t>
  </si>
  <si>
    <t>2031 no CS</t>
  </si>
  <si>
    <t>2031 with CS</t>
  </si>
  <si>
    <t>NRE 11.2</t>
  </si>
  <si>
    <t>Range given is 300–330</t>
  </si>
  <si>
    <t>Total one-way trips</t>
  </si>
  <si>
    <t>Ratio of staff-trips to jobs</t>
  </si>
  <si>
    <t>2031 with CS and road traffic cap</t>
  </si>
  <si>
    <t>2041 with road traffic cap</t>
  </si>
  <si>
    <t>2031 with CS and road traffic reduction</t>
  </si>
  <si>
    <t>2041 with road traffic reduction</t>
  </si>
  <si>
    <t>Public &amp; active</t>
  </si>
  <si>
    <t>OBJ/22/4</t>
  </si>
  <si>
    <t>OBJ/22/3a</t>
  </si>
  <si>
    <t>OBJ/22/3b</t>
  </si>
  <si>
    <t>Document ref: OBJ/22/2</t>
  </si>
  <si>
    <t xml:space="preserve">Modes used to travel onto Biomedical Campus
</t>
  </si>
  <si>
    <t>Jobs and station throughput – historical and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</si>
</sst>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70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164" fontId="5" fillId="4" borderId="1" xfId="1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2" fillId="0" borderId="1" xfId="1" applyNumberFormat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3" fillId="0" borderId="1" xfId="1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164" fontId="5" fillId="3" borderId="1" xfId="1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/>
    </xf>
    <xf numFmtId="164" fontId="5" fillId="2" borderId="1" xfId="1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164" fontId="5" fillId="5" borderId="1" xfId="1" applyNumberFormat="1" applyFont="1" applyFill="1" applyBorder="1" applyAlignment="1">
      <alignment vertical="top"/>
    </xf>
    <xf numFmtId="0" fontId="5" fillId="5" borderId="1" xfId="0" applyFont="1" applyFill="1" applyBorder="1" applyAlignment="1">
      <alignment vertical="top" wrapText="1"/>
    </xf>
    <xf numFmtId="164" fontId="1" fillId="0" borderId="1" xfId="1" applyNumberFormat="1" applyFont="1" applyBorder="1" applyAlignment="1">
      <alignment horizontal="left" vertical="top"/>
    </xf>
    <xf numFmtId="9" fontId="0" fillId="0" borderId="1" xfId="0" applyNumberFormat="1" applyBorder="1" applyAlignment="1">
      <alignment vertical="top"/>
    </xf>
    <xf numFmtId="3" fontId="0" fillId="0" borderId="0" xfId="0" applyNumberFormat="1"/>
    <xf numFmtId="0" fontId="2" fillId="0" borderId="0" xfId="0" applyFont="1"/>
    <xf numFmtId="0" fontId="0" fillId="0" borderId="0" xfId="0" applyFont="1"/>
    <xf numFmtId="170" fontId="0" fillId="0" borderId="0" xfId="2" applyNumberFormat="1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6" borderId="0" xfId="0" applyFont="1" applyFill="1"/>
    <xf numFmtId="0" fontId="9" fillId="0" borderId="1" xfId="0" applyFont="1" applyFill="1" applyBorder="1" applyAlignment="1">
      <alignment vertical="top"/>
    </xf>
    <xf numFmtId="0" fontId="8" fillId="0" borderId="0" xfId="0" applyFont="1" applyFill="1"/>
    <xf numFmtId="0" fontId="5" fillId="0" borderId="0" xfId="0" applyFont="1" applyFill="1" applyAlignment="1">
      <alignment vertical="top"/>
    </xf>
    <xf numFmtId="0" fontId="4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164" fontId="5" fillId="7" borderId="1" xfId="1" applyNumberFormat="1" applyFont="1" applyFill="1" applyBorder="1" applyAlignment="1">
      <alignment vertical="top"/>
    </xf>
    <xf numFmtId="0" fontId="5" fillId="7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0" fillId="0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'Annual data'!$A$2</c:f>
              <c:strCache>
                <c:ptCount val="1"/>
                <c:pt idx="0">
                  <c:v>Jobs (CBC)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numRef>
              <c:f>'Annual data'!$B$1:$AH$1</c:f>
              <c:numCache>
                <c:formatCode>General</c:formatCode>
                <c:ptCount val="3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</c:numCache>
            </c:numRef>
          </c:cat>
          <c:val>
            <c:numRef>
              <c:f>'Annual data'!$B$2:$AH$2</c:f>
              <c:numCache>
                <c:formatCode>General</c:formatCode>
                <c:ptCount val="33"/>
                <c:pt idx="8" formatCode="#,##0">
                  <c:v>17250</c:v>
                </c:pt>
                <c:pt idx="13" formatCode="#,##0">
                  <c:v>22450</c:v>
                </c:pt>
                <c:pt idx="22" formatCode="#,##0">
                  <c:v>27000</c:v>
                </c:pt>
                <c:pt idx="32" formatCode="#,##0">
                  <c:v>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7-4A19-974D-9D056A7DE40A}"/>
            </c:ext>
          </c:extLst>
        </c:ser>
        <c:ser>
          <c:idx val="2"/>
          <c:order val="1"/>
          <c:tx>
            <c:strRef>
              <c:f>'Annual data'!$A$3</c:f>
              <c:strCache>
                <c:ptCount val="1"/>
                <c:pt idx="0">
                  <c:v>Jobs (TEMPro)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4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'Annual data'!$B$1:$AH$1</c:f>
              <c:numCache>
                <c:formatCode>General</c:formatCode>
                <c:ptCount val="3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</c:numCache>
            </c:numRef>
          </c:cat>
          <c:val>
            <c:numRef>
              <c:f>'Annual data'!$B$3:$AH$3</c:f>
              <c:numCache>
                <c:formatCode>General</c:formatCode>
                <c:ptCount val="33"/>
                <c:pt idx="8" formatCode="#,##0">
                  <c:v>16624</c:v>
                </c:pt>
                <c:pt idx="9" formatCode="#,##0">
                  <c:v>16743</c:v>
                </c:pt>
                <c:pt idx="10" formatCode="#,##0">
                  <c:v>16862</c:v>
                </c:pt>
                <c:pt idx="12" formatCode="#,##0">
                  <c:v>17100</c:v>
                </c:pt>
                <c:pt idx="13" formatCode="#,##0">
                  <c:v>17151</c:v>
                </c:pt>
                <c:pt idx="17" formatCode="#,##0">
                  <c:v>17354</c:v>
                </c:pt>
                <c:pt idx="22" formatCode="#,##0">
                  <c:v>17568</c:v>
                </c:pt>
                <c:pt idx="27" formatCode="#,##0">
                  <c:v>17835</c:v>
                </c:pt>
                <c:pt idx="32" formatCode="#,##0">
                  <c:v>18102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FE7-4A19-974D-9D056A7DE40A}"/>
            </c:ext>
          </c:extLst>
        </c:ser>
        <c:ser>
          <c:idx val="4"/>
          <c:order val="2"/>
          <c:tx>
            <c:strRef>
              <c:f>'Annual data'!$A$4</c:f>
              <c:strCache>
                <c:ptCount val="1"/>
                <c:pt idx="0">
                  <c:v>Cambridge station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'Annual data'!$B$1:$AH$1</c:f>
              <c:numCache>
                <c:formatCode>General</c:formatCode>
                <c:ptCount val="3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</c:numCache>
            </c:numRef>
          </c:cat>
          <c:val>
            <c:numRef>
              <c:f>'Annual data'!$B$4:$AH$4</c:f>
              <c:numCache>
                <c:formatCode>#,##0</c:formatCode>
                <c:ptCount val="33"/>
                <c:pt idx="0">
                  <c:v>12160.549206349206</c:v>
                </c:pt>
                <c:pt idx="1">
                  <c:v>13087.961904761905</c:v>
                </c:pt>
                <c:pt idx="2">
                  <c:v>14005.136507936508</c:v>
                </c:pt>
                <c:pt idx="3">
                  <c:v>14553.869841269841</c:v>
                </c:pt>
                <c:pt idx="4">
                  <c:v>15595.014285714286</c:v>
                </c:pt>
                <c:pt idx="5">
                  <c:v>16539.96507936508</c:v>
                </c:pt>
                <c:pt idx="6">
                  <c:v>17387.638095238097</c:v>
                </c:pt>
                <c:pt idx="7">
                  <c:v>18134.765079365079</c:v>
                </c:pt>
                <c:pt idx="8">
                  <c:v>18301.96507936508</c:v>
                </c:pt>
                <c:pt idx="9">
                  <c:v>19021.142857142859</c:v>
                </c:pt>
                <c:pt idx="10">
                  <c:v>18412.403174603176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E7-4A19-974D-9D056A7DE40A}"/>
            </c:ext>
          </c:extLst>
        </c:ser>
        <c:ser>
          <c:idx val="6"/>
          <c:order val="3"/>
          <c:tx>
            <c:strRef>
              <c:f>'Annual data'!$A$5</c:f>
              <c:strCache>
                <c:ptCount val="1"/>
                <c:pt idx="0">
                  <c:v>Cambridge North station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'Annual data'!$B$1:$AH$1</c:f>
              <c:numCache>
                <c:formatCode>General</c:formatCode>
                <c:ptCount val="3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</c:numCache>
            </c:numRef>
          </c:cat>
          <c:val>
            <c:numRef>
              <c:f>'Annual data'!$B$5:$AH$5</c:f>
              <c:numCache>
                <c:formatCode>#,##0</c:formatCode>
                <c:ptCount val="33"/>
                <c:pt idx="8">
                  <c:v>775.99682539682544</c:v>
                </c:pt>
                <c:pt idx="9">
                  <c:v>1290.4317460317461</c:v>
                </c:pt>
                <c:pt idx="10">
                  <c:v>1507.2222222222222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E7-4A19-974D-9D056A7DE40A}"/>
            </c:ext>
          </c:extLst>
        </c:ser>
        <c:ser>
          <c:idx val="5"/>
          <c:order val="4"/>
          <c:tx>
            <c:strRef>
              <c:f>'Annual data'!$A$6</c:f>
              <c:strCache>
                <c:ptCount val="1"/>
                <c:pt idx="0">
                  <c:v>Cambridge South station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'Annual data'!$B$1:$AH$1</c:f>
              <c:numCache>
                <c:formatCode>General</c:formatCode>
                <c:ptCount val="3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</c:numCache>
            </c:numRef>
          </c:cat>
          <c:val>
            <c:numRef>
              <c:f>'Annual data'!$B$6:$AH$6</c:f>
              <c:numCache>
                <c:formatCode>General</c:formatCode>
                <c:ptCount val="33"/>
                <c:pt idx="17" formatCode="#,##0">
                  <c:v>1596.8555555555556</c:v>
                </c:pt>
                <c:pt idx="18" formatCode="#,##0">
                  <c:v>2380.6412698412701</c:v>
                </c:pt>
                <c:pt idx="19" formatCode="#,##0">
                  <c:v>2782.6031746031745</c:v>
                </c:pt>
                <c:pt idx="20" formatCode="#,##0">
                  <c:v>3069.3349206349208</c:v>
                </c:pt>
                <c:pt idx="21" formatCode="#,##0">
                  <c:v>3172.6888888888889</c:v>
                </c:pt>
                <c:pt idx="22" formatCode="#,##0">
                  <c:v>3213.9349206349207</c:v>
                </c:pt>
                <c:pt idx="23" formatCode="#,##0">
                  <c:v>3255.7158730158731</c:v>
                </c:pt>
                <c:pt idx="24" formatCode="#,##0">
                  <c:v>3298.0396825396824</c:v>
                </c:pt>
                <c:pt idx="25" formatCode="#,##0">
                  <c:v>3340.9142857142856</c:v>
                </c:pt>
                <c:pt idx="26" formatCode="#,##0">
                  <c:v>3384.3460317460317</c:v>
                </c:pt>
                <c:pt idx="27" formatCode="#,##0">
                  <c:v>3428.3428571428572</c:v>
                </c:pt>
                <c:pt idx="28" formatCode="#,##0">
                  <c:v>3472.911111111111</c:v>
                </c:pt>
                <c:pt idx="29" formatCode="#,##0">
                  <c:v>3518.0587301587302</c:v>
                </c:pt>
                <c:pt idx="30" formatCode="#,##0">
                  <c:v>3563.7936507936506</c:v>
                </c:pt>
                <c:pt idx="31" formatCode="#,##0">
                  <c:v>3610.1238095238095</c:v>
                </c:pt>
                <c:pt idx="32" formatCode="#,##0">
                  <c:v>3657.0555555555557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E7-4A19-974D-9D056A7DE40A}"/>
            </c:ext>
          </c:extLst>
        </c:ser>
        <c:ser>
          <c:idx val="0"/>
          <c:order val="5"/>
          <c:tx>
            <c:strRef>
              <c:f>'Annual data'!$A$7</c:f>
              <c:strCache>
                <c:ptCount val="1"/>
                <c:pt idx="0">
                  <c:v>Cambridge South (‘stress test’)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'Annual data'!$B$7:$AH$7</c:f>
              <c:numCache>
                <c:formatCode>#,##0</c:formatCode>
                <c:ptCount val="33"/>
                <c:pt idx="17">
                  <c:v>9523.8095238095229</c:v>
                </c:pt>
                <c:pt idx="18">
                  <c:v>9523.8095238095229</c:v>
                </c:pt>
                <c:pt idx="19">
                  <c:v>9523.8095238095229</c:v>
                </c:pt>
                <c:pt idx="20">
                  <c:v>9523.8095238095229</c:v>
                </c:pt>
                <c:pt idx="21">
                  <c:v>9523.8095238095229</c:v>
                </c:pt>
                <c:pt idx="22">
                  <c:v>9523.8095238095229</c:v>
                </c:pt>
                <c:pt idx="23">
                  <c:v>9523.8095238095229</c:v>
                </c:pt>
                <c:pt idx="24">
                  <c:v>9523.8095238095229</c:v>
                </c:pt>
                <c:pt idx="25">
                  <c:v>9523.8095238095229</c:v>
                </c:pt>
                <c:pt idx="26">
                  <c:v>9523.8095238095229</c:v>
                </c:pt>
                <c:pt idx="27">
                  <c:v>9523.8095238095229</c:v>
                </c:pt>
                <c:pt idx="28">
                  <c:v>9523.8095238095229</c:v>
                </c:pt>
                <c:pt idx="29">
                  <c:v>9523.8095238095229</c:v>
                </c:pt>
                <c:pt idx="30">
                  <c:v>9523.8095238095229</c:v>
                </c:pt>
                <c:pt idx="31">
                  <c:v>9523.8095238095229</c:v>
                </c:pt>
                <c:pt idx="32">
                  <c:v>9523.8095238095229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E7-4A19-974D-9D056A7DE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677888"/>
        <c:axId val="535675592"/>
      </c:lineChart>
      <c:catAx>
        <c:axId val="5356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75592"/>
        <c:crosses val="autoZero"/>
        <c:auto val="1"/>
        <c:lblAlgn val="ctr"/>
        <c:lblOffset val="100"/>
        <c:noMultiLvlLbl val="0"/>
      </c:catAx>
      <c:valAx>
        <c:axId val="5356755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67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169168307086604E-2"/>
          <c:y val="0.9119165544721417"/>
          <c:w val="0.91049499671916012"/>
          <c:h val="7.4266519793834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'Mode share data'!$A$2</c:f>
              <c:strCache>
                <c:ptCount val="1"/>
                <c:pt idx="0">
                  <c:v>Car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'Mode share data'!$B$1:$J$1</c:f>
              <c:strCache>
                <c:ptCount val="9"/>
                <c:pt idx="0">
                  <c:v>2017</c:v>
                </c:pt>
                <c:pt idx="1">
                  <c:v>2022</c:v>
                </c:pt>
                <c:pt idx="2">
                  <c:v>2031 no CS</c:v>
                </c:pt>
                <c:pt idx="3">
                  <c:v>2031 with CS</c:v>
                </c:pt>
                <c:pt idx="4">
                  <c:v>2031 with CS and road traffic cap</c:v>
                </c:pt>
                <c:pt idx="5">
                  <c:v>2031 with CS and road traffic reduction</c:v>
                </c:pt>
                <c:pt idx="6">
                  <c:v>2041</c:v>
                </c:pt>
                <c:pt idx="7">
                  <c:v>2041 with road traffic cap</c:v>
                </c:pt>
                <c:pt idx="8">
                  <c:v>2041 with road traffic reduction</c:v>
                </c:pt>
              </c:strCache>
            </c:strRef>
          </c:cat>
          <c:val>
            <c:numRef>
              <c:f>'Mode share data'!$B$2:$J$2</c:f>
              <c:numCache>
                <c:formatCode>#,##0</c:formatCode>
                <c:ptCount val="9"/>
                <c:pt idx="0">
                  <c:v>28475</c:v>
                </c:pt>
                <c:pt idx="1">
                  <c:v>35600</c:v>
                </c:pt>
                <c:pt idx="2">
                  <c:v>46400</c:v>
                </c:pt>
                <c:pt idx="3">
                  <c:v>43186.065079365078</c:v>
                </c:pt>
                <c:pt idx="4">
                  <c:v>35600</c:v>
                </c:pt>
                <c:pt idx="5">
                  <c:v>22780</c:v>
                </c:pt>
                <c:pt idx="6">
                  <c:v>67727.559829059828</c:v>
                </c:pt>
                <c:pt idx="7">
                  <c:v>35600</c:v>
                </c:pt>
                <c:pt idx="8">
                  <c:v>22780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0-4282-A63F-C5D9CEA68288}"/>
            </c:ext>
          </c:extLst>
        </c:ser>
        <c:ser>
          <c:idx val="1"/>
          <c:order val="1"/>
          <c:tx>
            <c:strRef>
              <c:f>'Mode share data'!$A$3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'Mode share data'!$B$1:$J$1</c:f>
              <c:strCache>
                <c:ptCount val="9"/>
                <c:pt idx="0">
                  <c:v>2017</c:v>
                </c:pt>
                <c:pt idx="1">
                  <c:v>2022</c:v>
                </c:pt>
                <c:pt idx="2">
                  <c:v>2031 no CS</c:v>
                </c:pt>
                <c:pt idx="3">
                  <c:v>2031 with CS</c:v>
                </c:pt>
                <c:pt idx="4">
                  <c:v>2031 with CS and road traffic cap</c:v>
                </c:pt>
                <c:pt idx="5">
                  <c:v>2031 with CS and road traffic reduction</c:v>
                </c:pt>
                <c:pt idx="6">
                  <c:v>2041</c:v>
                </c:pt>
                <c:pt idx="7">
                  <c:v>2041 with road traffic cap</c:v>
                </c:pt>
                <c:pt idx="8">
                  <c:v>2041 with road traffic reduction</c:v>
                </c:pt>
              </c:strCache>
            </c:strRef>
          </c:cat>
          <c:val>
            <c:numRef>
              <c:f>'Mode share data'!$B$3:$J$3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3213.9349206349207</c:v>
                </c:pt>
                <c:pt idx="6">
                  <c:v>3657.0555555555557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0-4282-A63F-C5D9CEA68288}"/>
            </c:ext>
          </c:extLst>
        </c:ser>
        <c:ser>
          <c:idx val="2"/>
          <c:order val="2"/>
          <c:tx>
            <c:strRef>
              <c:f>'Mode share data'!$A$4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'Mode share data'!$B$1:$J$1</c:f>
              <c:strCache>
                <c:ptCount val="9"/>
                <c:pt idx="0">
                  <c:v>2017</c:v>
                </c:pt>
                <c:pt idx="1">
                  <c:v>2022</c:v>
                </c:pt>
                <c:pt idx="2">
                  <c:v>2031 no CS</c:v>
                </c:pt>
                <c:pt idx="3">
                  <c:v>2031 with CS</c:v>
                </c:pt>
                <c:pt idx="4">
                  <c:v>2031 with CS and road traffic cap</c:v>
                </c:pt>
                <c:pt idx="5">
                  <c:v>2031 with CS and road traffic reduction</c:v>
                </c:pt>
                <c:pt idx="6">
                  <c:v>2041</c:v>
                </c:pt>
                <c:pt idx="7">
                  <c:v>2041 with road traffic cap</c:v>
                </c:pt>
                <c:pt idx="8">
                  <c:v>2041 with road traffic reduction</c:v>
                </c:pt>
              </c:strCache>
            </c:strRef>
          </c:cat>
          <c:val>
            <c:numRef>
              <c:f>'Mode share data'!$B$4:$J$4</c:f>
              <c:numCache>
                <c:formatCode>#,##0</c:formatCode>
                <c:ptCount val="9"/>
                <c:pt idx="0">
                  <c:v>4313</c:v>
                </c:pt>
                <c:pt idx="1">
                  <c:v>5400</c:v>
                </c:pt>
                <c:pt idx="2">
                  <c:v>7000</c:v>
                </c:pt>
                <c:pt idx="3">
                  <c:v>7000</c:v>
                </c:pt>
                <c:pt idx="6">
                  <c:v>10769.23076923077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0-4282-A63F-C5D9CEA68288}"/>
            </c:ext>
          </c:extLst>
        </c:ser>
        <c:ser>
          <c:idx val="3"/>
          <c:order val="3"/>
          <c:tx>
            <c:strRef>
              <c:f>'Mode share data'!$A$5</c:f>
              <c:strCache>
                <c:ptCount val="1"/>
                <c:pt idx="0">
                  <c:v>Active travel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'Mode share data'!$B$1:$J$1</c:f>
              <c:strCache>
                <c:ptCount val="9"/>
                <c:pt idx="0">
                  <c:v>2017</c:v>
                </c:pt>
                <c:pt idx="1">
                  <c:v>2022</c:v>
                </c:pt>
                <c:pt idx="2">
                  <c:v>2031 no CS</c:v>
                </c:pt>
                <c:pt idx="3">
                  <c:v>2031 with CS</c:v>
                </c:pt>
                <c:pt idx="4">
                  <c:v>2031 with CS and road traffic cap</c:v>
                </c:pt>
                <c:pt idx="5">
                  <c:v>2031 with CS and road traffic reduction</c:v>
                </c:pt>
                <c:pt idx="6">
                  <c:v>2041</c:v>
                </c:pt>
                <c:pt idx="7">
                  <c:v>2041 with road traffic cap</c:v>
                </c:pt>
                <c:pt idx="8">
                  <c:v>2041 with road traffic reduction</c:v>
                </c:pt>
              </c:strCache>
            </c:strRef>
          </c:cat>
          <c:val>
            <c:numRef>
              <c:f>'Mode share data'!$B$5:$J$5</c:f>
              <c:numCache>
                <c:formatCode>#,##0</c:formatCode>
                <c:ptCount val="9"/>
                <c:pt idx="0">
                  <c:v>8599</c:v>
                </c:pt>
                <c:pt idx="1">
                  <c:v>10800</c:v>
                </c:pt>
                <c:pt idx="2">
                  <c:v>14000</c:v>
                </c:pt>
                <c:pt idx="3">
                  <c:v>14000</c:v>
                </c:pt>
                <c:pt idx="6">
                  <c:v>21538.461538461539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0-4282-A63F-C5D9CEA68288}"/>
            </c:ext>
          </c:extLst>
        </c:ser>
        <c:ser>
          <c:idx val="4"/>
          <c:order val="4"/>
          <c:tx>
            <c:strRef>
              <c:f>'Mode share data'!$A$6</c:f>
              <c:strCache>
                <c:ptCount val="1"/>
                <c:pt idx="0">
                  <c:v>Public &amp; active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'Mode share data'!$B$1:$J$1</c:f>
              <c:strCache>
                <c:ptCount val="9"/>
                <c:pt idx="0">
                  <c:v>2017</c:v>
                </c:pt>
                <c:pt idx="1">
                  <c:v>2022</c:v>
                </c:pt>
                <c:pt idx="2">
                  <c:v>2031 no CS</c:v>
                </c:pt>
                <c:pt idx="3">
                  <c:v>2031 with CS</c:v>
                </c:pt>
                <c:pt idx="4">
                  <c:v>2031 with CS and road traffic cap</c:v>
                </c:pt>
                <c:pt idx="5">
                  <c:v>2031 with CS and road traffic reduction</c:v>
                </c:pt>
                <c:pt idx="6">
                  <c:v>2041</c:v>
                </c:pt>
                <c:pt idx="7">
                  <c:v>2041 with road traffic cap</c:v>
                </c:pt>
                <c:pt idx="8">
                  <c:v>2041 with road traffic reduction</c:v>
                </c:pt>
              </c:strCache>
            </c:strRef>
          </c:cat>
          <c:val>
            <c:numRef>
              <c:f>'Mode share data'!$B$6:$J$6</c:f>
              <c:numCache>
                <c:formatCode>#,##0</c:formatCode>
                <c:ptCount val="9"/>
                <c:pt idx="4">
                  <c:v>31800</c:v>
                </c:pt>
                <c:pt idx="5">
                  <c:v>44620</c:v>
                </c:pt>
                <c:pt idx="7">
                  <c:v>68092.307692307688</c:v>
                </c:pt>
                <c:pt idx="8">
                  <c:v>80912.307692307688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B0-4282-A63F-C5D9CEA68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839136"/>
        <c:axId val="685832248"/>
      </c:barChart>
      <c:catAx>
        <c:axId val="6858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32248"/>
        <c:crosses val="autoZero"/>
        <c:auto val="1"/>
        <c:lblAlgn val="ctr"/>
        <c:lblOffset val="100"/>
        <c:noMultiLvlLbl val="0"/>
      </c:catAx>
      <c:valAx>
        <c:axId val="68583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One-way weekday trips onto Campus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3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0</xdr:colOff>
      <xdr:row>29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050E66-7DF6-4CB4-870E-122EEA758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304794</xdr:colOff>
      <xdr:row>26</xdr:row>
      <xdr:rowOff>9519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0498EA-8DD6-452A-BBB8-A4C270AB8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12A9-55DA-46F3-A1CE-9B367F774023}">
  <dimension ref="A1:P135"/>
  <sheetViews>
    <sheetView workbookViewId="0">
      <pane xSplit="1" ySplit="1" topLeftCell="B107" activePane="bottomRight" state="frozen"/>
      <selection pane="topRight" activeCell="B1" sqref="B1"/>
      <selection pane="bottomLeft" activeCell="A2" sqref="A2"/>
      <selection pane="bottomRight" activeCell="K121" sqref="K121"/>
    </sheetView>
  </sheetViews>
  <sheetFormatPr defaultRowHeight="15" x14ac:dyDescent="0.25"/>
  <cols>
    <col min="1" max="1" width="46.85546875" style="2" customWidth="1"/>
    <col min="2" max="2" width="21.140625" style="3" bestFit="1" customWidth="1"/>
    <col min="3" max="3" width="8" style="2" bestFit="1" customWidth="1"/>
    <col min="4" max="4" width="8.5703125" style="2" bestFit="1" customWidth="1"/>
    <col min="5" max="6" width="8" style="2" bestFit="1" customWidth="1"/>
    <col min="7" max="7" width="8.5703125" style="2" bestFit="1" customWidth="1"/>
    <col min="8" max="8" width="8" style="2" bestFit="1" customWidth="1"/>
    <col min="9" max="9" width="10.5703125" style="2" bestFit="1" customWidth="1"/>
    <col min="10" max="10" width="10.5703125" style="2" customWidth="1"/>
    <col min="11" max="11" width="12.42578125" style="2" bestFit="1" customWidth="1"/>
    <col min="12" max="12" width="1.5703125" style="2" customWidth="1"/>
    <col min="13" max="13" width="7" style="2" bestFit="1" customWidth="1"/>
    <col min="14" max="14" width="9.140625" style="2"/>
    <col min="15" max="15" width="1.85546875" style="2" customWidth="1"/>
    <col min="16" max="16" width="34.28515625" style="4" customWidth="1"/>
    <col min="17" max="16384" width="9.140625" style="2"/>
  </cols>
  <sheetData>
    <row r="1" spans="1:16" x14ac:dyDescent="0.25">
      <c r="A1" s="58" t="s">
        <v>123</v>
      </c>
      <c r="B1" s="6" t="s">
        <v>33</v>
      </c>
      <c r="C1" s="7">
        <v>2011</v>
      </c>
      <c r="D1" s="7">
        <v>2017</v>
      </c>
      <c r="E1" s="7">
        <v>2018</v>
      </c>
      <c r="F1" s="7">
        <v>2019</v>
      </c>
      <c r="G1" s="7">
        <v>2021</v>
      </c>
      <c r="H1" s="7">
        <v>2022</v>
      </c>
      <c r="I1" s="7" t="s">
        <v>5</v>
      </c>
      <c r="J1" s="7" t="s">
        <v>5</v>
      </c>
      <c r="K1" s="7" t="s">
        <v>19</v>
      </c>
      <c r="L1" s="7"/>
      <c r="M1" s="8"/>
      <c r="N1" s="7" t="s">
        <v>4</v>
      </c>
      <c r="O1" s="9"/>
      <c r="P1" s="10" t="s">
        <v>70</v>
      </c>
    </row>
    <row r="2" spans="1:16" s="53" customFormat="1" x14ac:dyDescent="0.25">
      <c r="A2" s="11" t="s">
        <v>88</v>
      </c>
      <c r="B2" s="12"/>
      <c r="C2" s="11"/>
      <c r="D2" s="13"/>
      <c r="E2" s="13"/>
      <c r="F2" s="13"/>
      <c r="G2" s="13"/>
      <c r="H2" s="13"/>
      <c r="I2" s="13"/>
      <c r="J2" s="13"/>
      <c r="K2" s="13"/>
      <c r="L2" s="13"/>
      <c r="M2" s="13"/>
      <c r="N2" s="11"/>
      <c r="O2" s="12"/>
      <c r="P2" s="14"/>
    </row>
    <row r="3" spans="1:16" s="1" customFormat="1" x14ac:dyDescent="0.25">
      <c r="A3" s="6" t="s">
        <v>18</v>
      </c>
      <c r="B3" s="15" t="s">
        <v>17</v>
      </c>
      <c r="C3" s="6"/>
      <c r="D3" s="16">
        <v>16624</v>
      </c>
      <c r="E3" s="16">
        <v>16743</v>
      </c>
      <c r="F3" s="16">
        <v>16862</v>
      </c>
      <c r="G3" s="16">
        <v>17100</v>
      </c>
      <c r="H3" s="16">
        <v>17151</v>
      </c>
      <c r="I3" s="16">
        <v>17568</v>
      </c>
      <c r="J3" s="16">
        <v>27000</v>
      </c>
      <c r="K3" s="16"/>
      <c r="L3" s="16"/>
      <c r="M3" s="16"/>
      <c r="N3" s="6"/>
      <c r="O3" s="6"/>
      <c r="P3" s="10"/>
    </row>
    <row r="4" spans="1:16" x14ac:dyDescent="0.25">
      <c r="A4" s="9"/>
      <c r="B4" s="15"/>
      <c r="C4" s="9"/>
      <c r="D4" s="17"/>
      <c r="E4" s="17"/>
      <c r="F4" s="17"/>
      <c r="G4" s="17"/>
      <c r="H4" s="17"/>
      <c r="I4" s="17"/>
      <c r="J4" s="17"/>
      <c r="K4" s="17"/>
      <c r="L4" s="17"/>
      <c r="M4" s="17"/>
      <c r="N4" s="6"/>
      <c r="O4" s="9"/>
      <c r="P4" s="18"/>
    </row>
    <row r="5" spans="1:16" s="1" customFormat="1" x14ac:dyDescent="0.25">
      <c r="A5" s="6" t="s">
        <v>7</v>
      </c>
      <c r="B5" s="15" t="s">
        <v>17</v>
      </c>
      <c r="C5" s="6"/>
      <c r="D5" s="16">
        <f>D6+D7</f>
        <v>66144</v>
      </c>
      <c r="E5" s="16"/>
      <c r="F5" s="16"/>
      <c r="G5" s="16"/>
      <c r="H5" s="16"/>
      <c r="I5" s="16">
        <f>I6+I7</f>
        <v>76023</v>
      </c>
      <c r="J5" s="16">
        <f>J6+J7</f>
        <v>109710</v>
      </c>
      <c r="K5" s="16"/>
      <c r="L5" s="16"/>
      <c r="M5" s="16"/>
      <c r="N5" s="6"/>
      <c r="O5" s="6"/>
      <c r="P5" s="10"/>
    </row>
    <row r="6" spans="1:16" s="5" customFormat="1" x14ac:dyDescent="0.25">
      <c r="A6" s="19" t="s">
        <v>81</v>
      </c>
      <c r="B6" s="15" t="s">
        <v>17</v>
      </c>
      <c r="C6" s="19"/>
      <c r="D6" s="20">
        <v>21492</v>
      </c>
      <c r="E6" s="20"/>
      <c r="F6" s="20"/>
      <c r="G6" s="20"/>
      <c r="H6" s="20"/>
      <c r="I6" s="20">
        <v>24405</v>
      </c>
      <c r="J6" s="20">
        <v>30862</v>
      </c>
      <c r="K6" s="20"/>
      <c r="L6" s="20"/>
      <c r="M6" s="20"/>
      <c r="N6" s="21"/>
      <c r="O6" s="19"/>
      <c r="P6" s="18"/>
    </row>
    <row r="7" spans="1:16" s="5" customFormat="1" x14ac:dyDescent="0.25">
      <c r="A7" s="19" t="s">
        <v>82</v>
      </c>
      <c r="B7" s="15" t="s">
        <v>17</v>
      </c>
      <c r="C7" s="19"/>
      <c r="D7" s="20">
        <v>44652</v>
      </c>
      <c r="E7" s="20"/>
      <c r="F7" s="20"/>
      <c r="G7" s="20"/>
      <c r="H7" s="20"/>
      <c r="I7" s="20">
        <v>51618</v>
      </c>
      <c r="J7" s="20">
        <v>78848</v>
      </c>
      <c r="K7" s="20"/>
      <c r="L7" s="20"/>
      <c r="M7" s="20"/>
      <c r="N7" s="21"/>
      <c r="O7" s="19"/>
      <c r="P7" s="18"/>
    </row>
    <row r="8" spans="1:16" s="1" customFormat="1" x14ac:dyDescent="0.25">
      <c r="A8" s="6" t="s">
        <v>11</v>
      </c>
      <c r="B8" s="15" t="s">
        <v>17</v>
      </c>
      <c r="C8" s="6"/>
      <c r="D8" s="16">
        <f>D9+D10</f>
        <v>27725</v>
      </c>
      <c r="E8" s="16"/>
      <c r="F8" s="16"/>
      <c r="G8" s="16"/>
      <c r="H8" s="16"/>
      <c r="I8" s="16">
        <f>I9+I10</f>
        <v>32652</v>
      </c>
      <c r="J8" s="16">
        <f>J9+J10</f>
        <v>47228</v>
      </c>
      <c r="K8" s="16"/>
      <c r="L8" s="16"/>
      <c r="M8" s="16"/>
      <c r="N8" s="6"/>
      <c r="O8" s="6"/>
      <c r="P8" s="10"/>
    </row>
    <row r="9" spans="1:16" s="5" customFormat="1" x14ac:dyDescent="0.25">
      <c r="A9" s="19" t="s">
        <v>81</v>
      </c>
      <c r="B9" s="15" t="s">
        <v>17</v>
      </c>
      <c r="C9" s="19"/>
      <c r="D9" s="20">
        <v>9260</v>
      </c>
      <c r="E9" s="20"/>
      <c r="F9" s="20"/>
      <c r="G9" s="20"/>
      <c r="H9" s="20"/>
      <c r="I9" s="20">
        <v>10788</v>
      </c>
      <c r="J9" s="20">
        <v>13840</v>
      </c>
      <c r="K9" s="20"/>
      <c r="L9" s="20"/>
      <c r="M9" s="20"/>
      <c r="N9" s="21"/>
      <c r="O9" s="19"/>
      <c r="P9" s="18"/>
    </row>
    <row r="10" spans="1:16" s="5" customFormat="1" x14ac:dyDescent="0.25">
      <c r="A10" s="19" t="s">
        <v>82</v>
      </c>
      <c r="B10" s="15" t="s">
        <v>17</v>
      </c>
      <c r="C10" s="19"/>
      <c r="D10" s="20">
        <v>18465</v>
      </c>
      <c r="E10" s="20"/>
      <c r="F10" s="20"/>
      <c r="G10" s="20"/>
      <c r="H10" s="20"/>
      <c r="I10" s="20">
        <v>21864</v>
      </c>
      <c r="J10" s="20">
        <v>33388</v>
      </c>
      <c r="K10" s="20"/>
      <c r="L10" s="20"/>
      <c r="M10" s="20"/>
      <c r="N10" s="21"/>
      <c r="O10" s="19"/>
      <c r="P10" s="18"/>
    </row>
    <row r="11" spans="1:16" s="1" customFormat="1" x14ac:dyDescent="0.25">
      <c r="A11" s="6" t="s">
        <v>14</v>
      </c>
      <c r="B11" s="15" t="s">
        <v>17</v>
      </c>
      <c r="C11" s="6"/>
      <c r="D11" s="16">
        <f>D12+D13</f>
        <v>14842</v>
      </c>
      <c r="E11" s="16"/>
      <c r="F11" s="16"/>
      <c r="G11" s="16"/>
      <c r="H11" s="16"/>
      <c r="I11" s="16">
        <f>I12+I13</f>
        <v>17327</v>
      </c>
      <c r="J11" s="16">
        <f>J12+J13</f>
        <v>24942</v>
      </c>
      <c r="K11" s="16"/>
      <c r="L11" s="16"/>
      <c r="M11" s="16"/>
      <c r="N11" s="6"/>
      <c r="O11" s="6"/>
      <c r="P11" s="10"/>
    </row>
    <row r="12" spans="1:16" s="5" customFormat="1" x14ac:dyDescent="0.25">
      <c r="A12" s="19" t="s">
        <v>81</v>
      </c>
      <c r="B12" s="15" t="s">
        <v>17</v>
      </c>
      <c r="C12" s="19"/>
      <c r="D12" s="20">
        <v>4762</v>
      </c>
      <c r="E12" s="20"/>
      <c r="F12" s="20"/>
      <c r="G12" s="20"/>
      <c r="H12" s="20"/>
      <c r="I12" s="20">
        <v>5427</v>
      </c>
      <c r="J12" s="20">
        <v>6797</v>
      </c>
      <c r="K12" s="20"/>
      <c r="L12" s="20"/>
      <c r="M12" s="20"/>
      <c r="N12" s="21"/>
      <c r="O12" s="19"/>
      <c r="P12" s="18"/>
    </row>
    <row r="13" spans="1:16" s="5" customFormat="1" x14ac:dyDescent="0.25">
      <c r="A13" s="19" t="s">
        <v>82</v>
      </c>
      <c r="B13" s="15" t="s">
        <v>17</v>
      </c>
      <c r="C13" s="19"/>
      <c r="D13" s="20">
        <v>10080</v>
      </c>
      <c r="E13" s="20"/>
      <c r="F13" s="20"/>
      <c r="G13" s="20"/>
      <c r="H13" s="20"/>
      <c r="I13" s="20">
        <v>11900</v>
      </c>
      <c r="J13" s="20">
        <v>18145</v>
      </c>
      <c r="K13" s="20"/>
      <c r="L13" s="20"/>
      <c r="M13" s="20"/>
      <c r="N13" s="21"/>
      <c r="O13" s="19"/>
      <c r="P13" s="18"/>
    </row>
    <row r="14" spans="1:16" s="1" customFormat="1" x14ac:dyDescent="0.25">
      <c r="A14" s="6" t="s">
        <v>15</v>
      </c>
      <c r="B14" s="15" t="s">
        <v>17</v>
      </c>
      <c r="C14" s="6"/>
      <c r="D14" s="16">
        <f>D15+D16</f>
        <v>6206</v>
      </c>
      <c r="E14" s="16"/>
      <c r="F14" s="16"/>
      <c r="G14" s="16"/>
      <c r="H14" s="16"/>
      <c r="I14" s="16">
        <f>I15+I16</f>
        <v>6625</v>
      </c>
      <c r="J14" s="16">
        <f>J15+J16</f>
        <v>9605</v>
      </c>
      <c r="K14" s="16"/>
      <c r="L14" s="16"/>
      <c r="M14" s="16"/>
      <c r="N14" s="6"/>
      <c r="O14" s="6"/>
      <c r="P14" s="10"/>
    </row>
    <row r="15" spans="1:16" s="5" customFormat="1" x14ac:dyDescent="0.25">
      <c r="A15" s="19" t="s">
        <v>81</v>
      </c>
      <c r="B15" s="15" t="s">
        <v>17</v>
      </c>
      <c r="C15" s="19"/>
      <c r="D15" s="20">
        <v>1383</v>
      </c>
      <c r="E15" s="20"/>
      <c r="F15" s="20"/>
      <c r="G15" s="20"/>
      <c r="H15" s="20"/>
      <c r="I15" s="20">
        <v>1484</v>
      </c>
      <c r="J15" s="20">
        <v>1719</v>
      </c>
      <c r="K15" s="20"/>
      <c r="L15" s="20"/>
      <c r="M15" s="20"/>
      <c r="N15" s="21"/>
      <c r="O15" s="19"/>
      <c r="P15" s="18"/>
    </row>
    <row r="16" spans="1:16" s="5" customFormat="1" x14ac:dyDescent="0.25">
      <c r="A16" s="19" t="s">
        <v>82</v>
      </c>
      <c r="B16" s="15" t="s">
        <v>17</v>
      </c>
      <c r="C16" s="19"/>
      <c r="D16" s="20">
        <v>4823</v>
      </c>
      <c r="E16" s="20"/>
      <c r="F16" s="20"/>
      <c r="G16" s="20"/>
      <c r="H16" s="20"/>
      <c r="I16" s="20">
        <v>5141</v>
      </c>
      <c r="J16" s="20">
        <v>7886</v>
      </c>
      <c r="K16" s="20"/>
      <c r="L16" s="20"/>
      <c r="M16" s="20"/>
      <c r="N16" s="21"/>
      <c r="O16" s="19"/>
      <c r="P16" s="18"/>
    </row>
    <row r="17" spans="1:16" s="1" customFormat="1" x14ac:dyDescent="0.25">
      <c r="A17" s="6" t="s">
        <v>16</v>
      </c>
      <c r="B17" s="15" t="s">
        <v>17</v>
      </c>
      <c r="C17" s="6"/>
      <c r="D17" s="16">
        <f>D18+D19</f>
        <v>1580</v>
      </c>
      <c r="E17" s="16"/>
      <c r="F17" s="16"/>
      <c r="G17" s="16"/>
      <c r="H17" s="16"/>
      <c r="I17" s="16">
        <f>I18+I19</f>
        <v>1707</v>
      </c>
      <c r="J17" s="16">
        <f>J18+J19</f>
        <v>2497</v>
      </c>
      <c r="K17" s="16"/>
      <c r="L17" s="16"/>
      <c r="M17" s="16"/>
      <c r="N17" s="6"/>
      <c r="O17" s="6"/>
      <c r="P17" s="10"/>
    </row>
    <row r="18" spans="1:16" s="5" customFormat="1" x14ac:dyDescent="0.25">
      <c r="A18" s="19" t="s">
        <v>81</v>
      </c>
      <c r="B18" s="15" t="s">
        <v>17</v>
      </c>
      <c r="C18" s="19"/>
      <c r="D18" s="20">
        <v>439</v>
      </c>
      <c r="E18" s="20"/>
      <c r="F18" s="20"/>
      <c r="G18" s="20"/>
      <c r="H18" s="20"/>
      <c r="I18" s="20">
        <v>471</v>
      </c>
      <c r="J18" s="20">
        <v>602</v>
      </c>
      <c r="K18" s="20"/>
      <c r="L18" s="20"/>
      <c r="M18" s="20"/>
      <c r="N18" s="21"/>
      <c r="O18" s="19"/>
      <c r="P18" s="18"/>
    </row>
    <row r="19" spans="1:16" s="5" customFormat="1" x14ac:dyDescent="0.25">
      <c r="A19" s="19" t="s">
        <v>82</v>
      </c>
      <c r="B19" s="15" t="s">
        <v>17</v>
      </c>
      <c r="C19" s="19"/>
      <c r="D19" s="20">
        <v>1141</v>
      </c>
      <c r="E19" s="20"/>
      <c r="F19" s="20"/>
      <c r="G19" s="20"/>
      <c r="H19" s="20"/>
      <c r="I19" s="20">
        <v>1236</v>
      </c>
      <c r="J19" s="20">
        <v>1895</v>
      </c>
      <c r="K19" s="20"/>
      <c r="L19" s="20"/>
      <c r="M19" s="20"/>
      <c r="N19" s="21"/>
      <c r="O19" s="19"/>
      <c r="P19" s="18"/>
    </row>
    <row r="20" spans="1:16" s="1" customFormat="1" x14ac:dyDescent="0.25">
      <c r="A20" s="6" t="s">
        <v>6</v>
      </c>
      <c r="B20" s="15" t="s">
        <v>17</v>
      </c>
      <c r="C20" s="6"/>
      <c r="D20" s="16">
        <f>D21+D22</f>
        <v>2056</v>
      </c>
      <c r="E20" s="16"/>
      <c r="F20" s="16"/>
      <c r="G20" s="16"/>
      <c r="H20" s="16"/>
      <c r="I20" s="16">
        <f>I21+I22</f>
        <v>2192</v>
      </c>
      <c r="J20" s="16">
        <f>J21+J22</f>
        <v>3180</v>
      </c>
      <c r="K20" s="16"/>
      <c r="L20" s="16"/>
      <c r="M20" s="16"/>
      <c r="N20" s="6"/>
      <c r="O20" s="6"/>
      <c r="P20" s="10"/>
    </row>
    <row r="21" spans="1:16" s="5" customFormat="1" x14ac:dyDescent="0.25">
      <c r="A21" s="19" t="s">
        <v>81</v>
      </c>
      <c r="B21" s="15" t="s">
        <v>17</v>
      </c>
      <c r="C21" s="19"/>
      <c r="D21" s="20">
        <v>466</v>
      </c>
      <c r="E21" s="20"/>
      <c r="F21" s="20"/>
      <c r="G21" s="20"/>
      <c r="H21" s="20"/>
      <c r="I21" s="20">
        <v>499</v>
      </c>
      <c r="J21" s="20">
        <v>588</v>
      </c>
      <c r="K21" s="20"/>
      <c r="L21" s="20"/>
      <c r="M21" s="20"/>
      <c r="N21" s="21"/>
      <c r="O21" s="19"/>
      <c r="P21" s="18"/>
    </row>
    <row r="22" spans="1:16" s="5" customFormat="1" x14ac:dyDescent="0.25">
      <c r="A22" s="19" t="s">
        <v>82</v>
      </c>
      <c r="B22" s="15" t="s">
        <v>17</v>
      </c>
      <c r="C22" s="19"/>
      <c r="D22" s="20">
        <v>1590</v>
      </c>
      <c r="E22" s="20"/>
      <c r="F22" s="20"/>
      <c r="G22" s="20"/>
      <c r="H22" s="20"/>
      <c r="I22" s="20">
        <v>1693</v>
      </c>
      <c r="J22" s="20">
        <v>2592</v>
      </c>
      <c r="K22" s="20"/>
      <c r="L22" s="20"/>
      <c r="M22" s="20"/>
      <c r="N22" s="21"/>
      <c r="O22" s="19"/>
      <c r="P22" s="18" t="s">
        <v>85</v>
      </c>
    </row>
    <row r="23" spans="1:16" s="1" customFormat="1" x14ac:dyDescent="0.25">
      <c r="A23" s="6" t="s">
        <v>10</v>
      </c>
      <c r="B23" s="15" t="s">
        <v>17</v>
      </c>
      <c r="C23" s="6"/>
      <c r="D23" s="16">
        <f>D24+D25</f>
        <v>13735</v>
      </c>
      <c r="E23" s="16"/>
      <c r="F23" s="16"/>
      <c r="G23" s="16"/>
      <c r="H23" s="16"/>
      <c r="I23" s="16">
        <f>I24+I25</f>
        <v>15518</v>
      </c>
      <c r="J23" s="16">
        <f>J24+J25</f>
        <v>22185</v>
      </c>
      <c r="K23" s="16"/>
      <c r="L23" s="16"/>
      <c r="M23" s="16"/>
      <c r="N23" s="6"/>
      <c r="O23" s="6"/>
      <c r="P23" s="10"/>
    </row>
    <row r="24" spans="1:16" s="5" customFormat="1" x14ac:dyDescent="0.25">
      <c r="A24" s="19" t="s">
        <v>81</v>
      </c>
      <c r="B24" s="15" t="s">
        <v>17</v>
      </c>
      <c r="C24" s="19"/>
      <c r="D24" s="20">
        <v>5181</v>
      </c>
      <c r="E24" s="20"/>
      <c r="F24" s="20"/>
      <c r="G24" s="20"/>
      <c r="H24" s="20"/>
      <c r="I24" s="20">
        <v>5735</v>
      </c>
      <c r="J24" s="20">
        <v>7243</v>
      </c>
      <c r="K24" s="20"/>
      <c r="L24" s="20"/>
      <c r="M24" s="20"/>
      <c r="N24" s="21"/>
      <c r="O24" s="19"/>
      <c r="P24" s="18"/>
    </row>
    <row r="25" spans="1:16" s="5" customFormat="1" x14ac:dyDescent="0.25">
      <c r="A25" s="19" t="s">
        <v>82</v>
      </c>
      <c r="B25" s="15" t="s">
        <v>17</v>
      </c>
      <c r="C25" s="19"/>
      <c r="D25" s="20">
        <v>8554</v>
      </c>
      <c r="E25" s="20"/>
      <c r="F25" s="20"/>
      <c r="G25" s="20"/>
      <c r="H25" s="20"/>
      <c r="I25" s="20">
        <v>9783</v>
      </c>
      <c r="J25" s="20">
        <v>14942</v>
      </c>
      <c r="K25" s="20"/>
      <c r="L25" s="20"/>
      <c r="M25" s="20"/>
      <c r="N25" s="21"/>
      <c r="O25" s="19"/>
      <c r="P25" s="18" t="s">
        <v>86</v>
      </c>
    </row>
    <row r="26" spans="1:16" x14ac:dyDescent="0.25">
      <c r="A26" s="9"/>
      <c r="B26" s="15"/>
      <c r="C26" s="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6"/>
      <c r="O26" s="9"/>
      <c r="P26" s="18"/>
    </row>
    <row r="27" spans="1:16" x14ac:dyDescent="0.25">
      <c r="A27" s="9" t="s">
        <v>12</v>
      </c>
      <c r="B27" s="15"/>
      <c r="C27" s="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6"/>
      <c r="O27" s="9"/>
      <c r="P27" s="18"/>
    </row>
    <row r="28" spans="1:16" x14ac:dyDescent="0.25">
      <c r="A28" s="9" t="s">
        <v>13</v>
      </c>
      <c r="B28" s="15" t="s">
        <v>84</v>
      </c>
      <c r="C28" s="9"/>
      <c r="D28" s="17"/>
      <c r="E28" s="17"/>
      <c r="F28" s="17"/>
      <c r="G28" s="17">
        <v>300</v>
      </c>
      <c r="H28" s="17"/>
      <c r="I28" s="17">
        <v>5140</v>
      </c>
      <c r="J28" s="17"/>
      <c r="K28" s="17"/>
      <c r="L28" s="17"/>
      <c r="M28" s="17"/>
      <c r="N28" s="6"/>
      <c r="O28" s="9"/>
      <c r="P28" s="18"/>
    </row>
    <row r="29" spans="1:16" x14ac:dyDescent="0.25">
      <c r="A29" s="22"/>
      <c r="B29" s="23"/>
      <c r="C29" s="22"/>
      <c r="D29" s="17"/>
      <c r="E29" s="17"/>
      <c r="F29" s="17"/>
      <c r="G29" s="17">
        <f>G3+G28</f>
        <v>17400</v>
      </c>
      <c r="H29" s="17"/>
      <c r="I29" s="17">
        <f>I3+G28+I28</f>
        <v>23008</v>
      </c>
      <c r="J29" s="17"/>
      <c r="K29" s="17"/>
      <c r="L29" s="17"/>
      <c r="M29" s="17"/>
      <c r="N29" s="6"/>
      <c r="O29" s="9"/>
      <c r="P29" s="18"/>
    </row>
    <row r="30" spans="1:16" x14ac:dyDescent="0.25">
      <c r="A30" s="9"/>
      <c r="B30" s="15"/>
      <c r="C30" s="9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6"/>
      <c r="O30" s="9"/>
      <c r="P30" s="18"/>
    </row>
    <row r="31" spans="1:16" s="53" customFormat="1" x14ac:dyDescent="0.25">
      <c r="A31" s="11" t="s">
        <v>89</v>
      </c>
      <c r="B31" s="12"/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1"/>
      <c r="O31" s="12"/>
      <c r="P31" s="14"/>
    </row>
    <row r="32" spans="1:16" s="1" customFormat="1" x14ac:dyDescent="0.25">
      <c r="A32" s="6" t="s">
        <v>7</v>
      </c>
      <c r="B32" s="15" t="s">
        <v>17</v>
      </c>
      <c r="C32" s="6"/>
      <c r="D32" s="16"/>
      <c r="E32" s="16"/>
      <c r="F32" s="16"/>
      <c r="G32" s="16">
        <f>G33+G34</f>
        <v>28404</v>
      </c>
      <c r="H32" s="16"/>
      <c r="I32" s="16">
        <f>I33+I34</f>
        <v>30527</v>
      </c>
      <c r="J32" s="16">
        <f>J33+J34</f>
        <v>44158</v>
      </c>
      <c r="K32" s="16"/>
      <c r="L32" s="16"/>
      <c r="M32" s="16"/>
      <c r="N32" s="6"/>
      <c r="O32" s="6"/>
      <c r="P32" s="10"/>
    </row>
    <row r="33" spans="1:16" s="5" customFormat="1" x14ac:dyDescent="0.25">
      <c r="A33" s="19" t="s">
        <v>81</v>
      </c>
      <c r="B33" s="15" t="s">
        <v>17</v>
      </c>
      <c r="C33" s="19"/>
      <c r="D33" s="20"/>
      <c r="E33" s="20"/>
      <c r="F33" s="20"/>
      <c r="G33" s="20">
        <v>6762</v>
      </c>
      <c r="H33" s="20"/>
      <c r="I33" s="20">
        <v>7139</v>
      </c>
      <c r="J33" s="20">
        <v>8246</v>
      </c>
      <c r="K33" s="20"/>
      <c r="L33" s="20"/>
      <c r="M33" s="20"/>
      <c r="N33" s="21"/>
      <c r="O33" s="19"/>
      <c r="P33" s="18"/>
    </row>
    <row r="34" spans="1:16" s="5" customFormat="1" x14ac:dyDescent="0.25">
      <c r="A34" s="19" t="s">
        <v>82</v>
      </c>
      <c r="B34" s="15" t="s">
        <v>17</v>
      </c>
      <c r="C34" s="19"/>
      <c r="D34" s="20"/>
      <c r="E34" s="20"/>
      <c r="F34" s="20"/>
      <c r="G34" s="20">
        <v>21642</v>
      </c>
      <c r="H34" s="20"/>
      <c r="I34" s="20">
        <v>23388</v>
      </c>
      <c r="J34" s="20">
        <v>35912</v>
      </c>
      <c r="K34" s="20"/>
      <c r="L34" s="20"/>
      <c r="M34" s="20"/>
      <c r="N34" s="21"/>
      <c r="O34" s="19"/>
      <c r="P34" s="18"/>
    </row>
    <row r="35" spans="1:16" s="1" customFormat="1" x14ac:dyDescent="0.25">
      <c r="A35" s="6" t="s">
        <v>11</v>
      </c>
      <c r="B35" s="15" t="s">
        <v>17</v>
      </c>
      <c r="C35" s="6"/>
      <c r="D35" s="16"/>
      <c r="E35" s="16"/>
      <c r="F35" s="16"/>
      <c r="G35" s="16">
        <f>G36+G37</f>
        <v>10449</v>
      </c>
      <c r="H35" s="16"/>
      <c r="I35" s="16">
        <f>I36+I37</f>
        <v>11371</v>
      </c>
      <c r="J35" s="16">
        <f>J36+J37</f>
        <v>16402</v>
      </c>
      <c r="K35" s="16"/>
      <c r="L35" s="16"/>
      <c r="M35" s="16"/>
      <c r="N35" s="6"/>
      <c r="O35" s="6"/>
      <c r="P35" s="10"/>
    </row>
    <row r="36" spans="1:16" s="5" customFormat="1" x14ac:dyDescent="0.25">
      <c r="A36" s="19" t="s">
        <v>81</v>
      </c>
      <c r="B36" s="15" t="s">
        <v>17</v>
      </c>
      <c r="C36" s="19"/>
      <c r="D36" s="20"/>
      <c r="E36" s="20"/>
      <c r="F36" s="20"/>
      <c r="G36" s="20">
        <v>2910</v>
      </c>
      <c r="H36" s="20"/>
      <c r="I36" s="20">
        <v>3115</v>
      </c>
      <c r="J36" s="20">
        <v>3727</v>
      </c>
      <c r="K36" s="20"/>
      <c r="L36" s="20"/>
      <c r="M36" s="20"/>
      <c r="N36" s="21"/>
      <c r="O36" s="19"/>
      <c r="P36" s="18"/>
    </row>
    <row r="37" spans="1:16" s="5" customFormat="1" x14ac:dyDescent="0.25">
      <c r="A37" s="19" t="s">
        <v>82</v>
      </c>
      <c r="B37" s="15" t="s">
        <v>17</v>
      </c>
      <c r="C37" s="19"/>
      <c r="D37" s="20"/>
      <c r="E37" s="20"/>
      <c r="F37" s="20"/>
      <c r="G37" s="20">
        <v>7539</v>
      </c>
      <c r="H37" s="20"/>
      <c r="I37" s="20">
        <v>8256</v>
      </c>
      <c r="J37" s="20">
        <v>12675</v>
      </c>
      <c r="K37" s="20"/>
      <c r="L37" s="20"/>
      <c r="M37" s="20"/>
      <c r="N37" s="21"/>
      <c r="O37" s="19"/>
      <c r="P37" s="18"/>
    </row>
    <row r="38" spans="1:16" s="1" customFormat="1" x14ac:dyDescent="0.25">
      <c r="A38" s="6" t="s">
        <v>14</v>
      </c>
      <c r="B38" s="15" t="s">
        <v>17</v>
      </c>
      <c r="C38" s="6"/>
      <c r="D38" s="16"/>
      <c r="E38" s="16"/>
      <c r="F38" s="16"/>
      <c r="G38" s="16">
        <f>G39+G40</f>
        <v>7094</v>
      </c>
      <c r="H38" s="16"/>
      <c r="I38" s="16">
        <f>I39+I40</f>
        <v>7723</v>
      </c>
      <c r="J38" s="16">
        <f>J39+J40</f>
        <v>11283</v>
      </c>
      <c r="K38" s="16"/>
      <c r="L38" s="16"/>
      <c r="M38" s="16"/>
      <c r="N38" s="6"/>
      <c r="O38" s="6"/>
      <c r="P38" s="10"/>
    </row>
    <row r="39" spans="1:16" s="5" customFormat="1" x14ac:dyDescent="0.25">
      <c r="A39" s="19" t="s">
        <v>81</v>
      </c>
      <c r="B39" s="15" t="s">
        <v>17</v>
      </c>
      <c r="C39" s="19"/>
      <c r="D39" s="20"/>
      <c r="E39" s="20"/>
      <c r="F39" s="20"/>
      <c r="G39" s="20">
        <v>1426</v>
      </c>
      <c r="H39" s="20"/>
      <c r="I39" s="20">
        <v>1502</v>
      </c>
      <c r="J39" s="20">
        <v>1733</v>
      </c>
      <c r="K39" s="20"/>
      <c r="L39" s="20"/>
      <c r="M39" s="20"/>
      <c r="N39" s="21"/>
      <c r="O39" s="19"/>
      <c r="P39" s="18"/>
    </row>
    <row r="40" spans="1:16" s="5" customFormat="1" x14ac:dyDescent="0.25">
      <c r="A40" s="19" t="s">
        <v>82</v>
      </c>
      <c r="B40" s="15" t="s">
        <v>17</v>
      </c>
      <c r="C40" s="19"/>
      <c r="D40" s="20"/>
      <c r="E40" s="20"/>
      <c r="F40" s="20"/>
      <c r="G40" s="20">
        <v>5668</v>
      </c>
      <c r="H40" s="20"/>
      <c r="I40" s="20">
        <v>6221</v>
      </c>
      <c r="J40" s="20">
        <v>9550</v>
      </c>
      <c r="K40" s="20"/>
      <c r="L40" s="20"/>
      <c r="M40" s="20"/>
      <c r="N40" s="21"/>
      <c r="O40" s="19"/>
      <c r="P40" s="18"/>
    </row>
    <row r="41" spans="1:16" s="5" customFormat="1" x14ac:dyDescent="0.25">
      <c r="A41" s="19"/>
      <c r="B41" s="15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  <c r="O41" s="19"/>
      <c r="P41" s="18"/>
    </row>
    <row r="42" spans="1:16" s="5" customFormat="1" x14ac:dyDescent="0.25">
      <c r="A42" s="19"/>
      <c r="B42" s="15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9"/>
      <c r="P42" s="18"/>
    </row>
    <row r="43" spans="1:16" s="53" customFormat="1" x14ac:dyDescent="0.25">
      <c r="A43" s="24" t="s">
        <v>21</v>
      </c>
      <c r="B43" s="25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  <c r="O43" s="25"/>
      <c r="P43" s="27"/>
    </row>
    <row r="44" spans="1:16" s="1" customFormat="1" x14ac:dyDescent="0.25">
      <c r="A44" s="6" t="s">
        <v>18</v>
      </c>
      <c r="B44" s="15" t="s">
        <v>35</v>
      </c>
      <c r="C44" s="15"/>
      <c r="D44" s="16">
        <v>17250</v>
      </c>
      <c r="E44" s="16"/>
      <c r="F44" s="16"/>
      <c r="G44" s="16"/>
      <c r="H44" s="16">
        <v>22450</v>
      </c>
      <c r="I44" s="16">
        <v>26000</v>
      </c>
      <c r="J44" s="16"/>
      <c r="K44" s="16"/>
      <c r="L44" s="16"/>
      <c r="M44" s="16"/>
      <c r="N44" s="6"/>
      <c r="O44" s="6"/>
      <c r="P44" s="10"/>
    </row>
    <row r="45" spans="1:16" x14ac:dyDescent="0.25">
      <c r="A45" s="6"/>
      <c r="B45" s="15"/>
      <c r="C45" s="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6"/>
      <c r="O45" s="9"/>
      <c r="P45" s="18"/>
    </row>
    <row r="46" spans="1:16" x14ac:dyDescent="0.25">
      <c r="A46" s="6" t="s">
        <v>28</v>
      </c>
      <c r="B46" s="15" t="s">
        <v>60</v>
      </c>
      <c r="C46" s="6"/>
      <c r="D46" s="16">
        <f>D47+D48</f>
        <v>28052</v>
      </c>
      <c r="E46" s="16"/>
      <c r="F46" s="16"/>
      <c r="G46" s="16"/>
      <c r="H46" s="16">
        <f>H47+H48</f>
        <v>35100</v>
      </c>
      <c r="I46" s="16">
        <f>I47+I48</f>
        <v>45500</v>
      </c>
      <c r="J46" s="16"/>
      <c r="K46" s="17"/>
      <c r="L46" s="17"/>
      <c r="M46" s="17"/>
      <c r="N46" s="6"/>
      <c r="O46" s="9"/>
      <c r="P46" s="18"/>
    </row>
    <row r="47" spans="1:16" x14ac:dyDescent="0.25">
      <c r="A47" s="15" t="s">
        <v>38</v>
      </c>
      <c r="B47" s="15" t="s">
        <v>36</v>
      </c>
      <c r="C47" s="17">
        <v>13552</v>
      </c>
      <c r="D47" s="17">
        <f>C47</f>
        <v>13552</v>
      </c>
      <c r="E47" s="17"/>
      <c r="F47" s="17"/>
      <c r="G47" s="17"/>
      <c r="H47" s="17">
        <v>17600</v>
      </c>
      <c r="I47" s="17">
        <v>20400</v>
      </c>
      <c r="J47" s="17"/>
      <c r="K47" s="17"/>
      <c r="L47" s="17"/>
      <c r="M47" s="17"/>
      <c r="N47" s="6"/>
      <c r="O47" s="9"/>
      <c r="P47" s="18"/>
    </row>
    <row r="48" spans="1:16" x14ac:dyDescent="0.25">
      <c r="A48" s="15" t="s">
        <v>92</v>
      </c>
      <c r="B48" s="15" t="s">
        <v>36</v>
      </c>
      <c r="C48" s="15"/>
      <c r="D48" s="17">
        <v>14500</v>
      </c>
      <c r="E48" s="17"/>
      <c r="F48" s="17"/>
      <c r="G48" s="17"/>
      <c r="H48" s="17">
        <v>17500</v>
      </c>
      <c r="I48" s="17">
        <v>25100</v>
      </c>
      <c r="J48" s="17"/>
      <c r="K48" s="17"/>
      <c r="L48" s="17"/>
      <c r="M48" s="17"/>
      <c r="N48" s="6"/>
      <c r="O48" s="9"/>
      <c r="P48" s="18"/>
    </row>
    <row r="49" spans="1:16" x14ac:dyDescent="0.25">
      <c r="A49" s="15"/>
      <c r="B49" s="15"/>
      <c r="C49" s="1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6"/>
      <c r="O49" s="9"/>
      <c r="P49" s="18"/>
    </row>
    <row r="50" spans="1:16" x14ac:dyDescent="0.25">
      <c r="A50" s="6" t="s">
        <v>71</v>
      </c>
      <c r="B50" s="15" t="s">
        <v>40</v>
      </c>
      <c r="C50" s="15"/>
      <c r="D50" s="17">
        <f>D52-D46</f>
        <v>13335</v>
      </c>
      <c r="E50" s="17"/>
      <c r="F50" s="17"/>
      <c r="G50" s="17"/>
      <c r="H50" s="17">
        <f>H52-H46</f>
        <v>16700</v>
      </c>
      <c r="I50" s="17">
        <f>I52-I46</f>
        <v>21900</v>
      </c>
      <c r="J50" s="17"/>
      <c r="K50" s="17"/>
      <c r="L50" s="17"/>
      <c r="M50" s="17"/>
      <c r="N50" s="6"/>
      <c r="O50" s="9"/>
      <c r="P50" s="18"/>
    </row>
    <row r="51" spans="1:16" x14ac:dyDescent="0.25">
      <c r="A51" s="6"/>
      <c r="B51" s="15"/>
      <c r="C51" s="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6"/>
      <c r="O51" s="9"/>
      <c r="P51" s="18"/>
    </row>
    <row r="52" spans="1:16" x14ac:dyDescent="0.25">
      <c r="A52" s="6" t="s">
        <v>39</v>
      </c>
      <c r="B52" s="15" t="s">
        <v>60</v>
      </c>
      <c r="C52" s="6"/>
      <c r="D52" s="16">
        <f>SUM(D53:D56)</f>
        <v>41387</v>
      </c>
      <c r="E52" s="16"/>
      <c r="F52" s="16"/>
      <c r="G52" s="16"/>
      <c r="H52" s="16">
        <f>SUM(H53:H56)</f>
        <v>51800</v>
      </c>
      <c r="I52" s="16">
        <f>SUM(I53:I56)</f>
        <v>67400</v>
      </c>
      <c r="J52" s="16"/>
      <c r="K52" s="17"/>
      <c r="L52" s="17"/>
      <c r="M52" s="17"/>
      <c r="N52" s="6"/>
      <c r="O52" s="9"/>
      <c r="P52" s="18"/>
    </row>
    <row r="53" spans="1:16" ht="45" x14ac:dyDescent="0.25">
      <c r="A53" s="9" t="s">
        <v>29</v>
      </c>
      <c r="B53" s="15" t="s">
        <v>37</v>
      </c>
      <c r="C53" s="9"/>
      <c r="D53" s="17">
        <v>28475</v>
      </c>
      <c r="E53" s="17"/>
      <c r="F53" s="17"/>
      <c r="G53" s="17"/>
      <c r="H53" s="17">
        <v>35600</v>
      </c>
      <c r="I53" s="17">
        <v>46400</v>
      </c>
      <c r="J53" s="17"/>
      <c r="K53" s="17"/>
      <c r="L53" s="17"/>
      <c r="M53" s="17"/>
      <c r="N53" s="6"/>
      <c r="O53" s="9"/>
      <c r="P53" s="18" t="s">
        <v>72</v>
      </c>
    </row>
    <row r="54" spans="1:16" x14ac:dyDescent="0.25">
      <c r="A54" s="9" t="s">
        <v>30</v>
      </c>
      <c r="B54" s="15" t="s">
        <v>37</v>
      </c>
      <c r="C54" s="9"/>
      <c r="D54" s="17">
        <v>4313</v>
      </c>
      <c r="E54" s="17"/>
      <c r="F54" s="17"/>
      <c r="G54" s="17"/>
      <c r="H54" s="17">
        <v>5400</v>
      </c>
      <c r="I54" s="17">
        <v>7000</v>
      </c>
      <c r="J54" s="17"/>
      <c r="K54" s="17"/>
      <c r="L54" s="17"/>
      <c r="M54" s="17"/>
      <c r="N54" s="6"/>
      <c r="O54" s="9"/>
      <c r="P54" s="18"/>
    </row>
    <row r="55" spans="1:16" x14ac:dyDescent="0.25">
      <c r="A55" s="9" t="s">
        <v>31</v>
      </c>
      <c r="B55" s="15" t="s">
        <v>37</v>
      </c>
      <c r="C55" s="9"/>
      <c r="D55" s="17">
        <v>4779</v>
      </c>
      <c r="E55" s="17"/>
      <c r="F55" s="17"/>
      <c r="G55" s="17"/>
      <c r="H55" s="17">
        <v>6000</v>
      </c>
      <c r="I55" s="17">
        <v>7800</v>
      </c>
      <c r="J55" s="17"/>
      <c r="K55" s="17"/>
      <c r="L55" s="17"/>
      <c r="M55" s="17"/>
      <c r="N55" s="6"/>
      <c r="O55" s="9"/>
      <c r="P55" s="18"/>
    </row>
    <row r="56" spans="1:16" x14ac:dyDescent="0.25">
      <c r="A56" s="9" t="s">
        <v>32</v>
      </c>
      <c r="B56" s="15" t="s">
        <v>37</v>
      </c>
      <c r="C56" s="9"/>
      <c r="D56" s="17">
        <v>3820</v>
      </c>
      <c r="E56" s="17"/>
      <c r="F56" s="17"/>
      <c r="G56" s="17"/>
      <c r="H56" s="17">
        <v>4800</v>
      </c>
      <c r="I56" s="17">
        <v>6200</v>
      </c>
      <c r="J56" s="17"/>
      <c r="K56" s="17"/>
      <c r="L56" s="17"/>
      <c r="M56" s="17"/>
      <c r="N56" s="6"/>
      <c r="O56" s="9"/>
      <c r="P56" s="18"/>
    </row>
    <row r="57" spans="1:16" x14ac:dyDescent="0.25">
      <c r="A57" s="9"/>
      <c r="B57" s="15"/>
      <c r="C57" s="9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6"/>
      <c r="O57" s="9"/>
      <c r="P57" s="18"/>
    </row>
    <row r="58" spans="1:16" x14ac:dyDescent="0.25">
      <c r="A58" s="6" t="s">
        <v>61</v>
      </c>
      <c r="B58" s="15" t="s">
        <v>54</v>
      </c>
      <c r="C58" s="9"/>
      <c r="D58" s="16">
        <f>D46</f>
        <v>28052</v>
      </c>
      <c r="E58" s="16"/>
      <c r="F58" s="16"/>
      <c r="G58" s="16"/>
      <c r="H58" s="16">
        <f>H46</f>
        <v>35100</v>
      </c>
      <c r="I58" s="16">
        <f>I46</f>
        <v>45500</v>
      </c>
      <c r="J58" s="16"/>
      <c r="K58" s="17"/>
      <c r="L58" s="17"/>
      <c r="M58" s="17"/>
      <c r="N58" s="6"/>
      <c r="O58" s="9"/>
      <c r="P58" s="18"/>
    </row>
    <row r="59" spans="1:16" x14ac:dyDescent="0.25">
      <c r="A59" s="9" t="s">
        <v>29</v>
      </c>
      <c r="B59" s="15" t="s">
        <v>60</v>
      </c>
      <c r="C59" s="9"/>
      <c r="D59" s="17">
        <f>D53-D50</f>
        <v>15140</v>
      </c>
      <c r="E59" s="17"/>
      <c r="F59" s="17"/>
      <c r="G59" s="17"/>
      <c r="H59" s="17">
        <f>H53-H50</f>
        <v>18900</v>
      </c>
      <c r="I59" s="17">
        <f>I53-I50</f>
        <v>24500</v>
      </c>
      <c r="J59" s="17"/>
      <c r="K59" s="17"/>
      <c r="L59" s="17"/>
      <c r="M59" s="17"/>
      <c r="N59" s="6"/>
      <c r="O59" s="9"/>
      <c r="P59" s="18"/>
    </row>
    <row r="60" spans="1:16" x14ac:dyDescent="0.25">
      <c r="A60" s="9" t="s">
        <v>30</v>
      </c>
      <c r="B60" s="15" t="s">
        <v>37</v>
      </c>
      <c r="C60" s="9"/>
      <c r="D60" s="17">
        <f>D54</f>
        <v>4313</v>
      </c>
      <c r="E60" s="17"/>
      <c r="F60" s="17"/>
      <c r="G60" s="17"/>
      <c r="H60" s="17">
        <f t="shared" ref="H60:I60" si="0">H54</f>
        <v>5400</v>
      </c>
      <c r="I60" s="17">
        <f t="shared" si="0"/>
        <v>7000</v>
      </c>
      <c r="J60" s="17"/>
      <c r="K60" s="17"/>
      <c r="L60" s="17"/>
      <c r="M60" s="17"/>
      <c r="N60" s="6"/>
      <c r="O60" s="9"/>
      <c r="P60" s="18"/>
    </row>
    <row r="61" spans="1:16" x14ac:dyDescent="0.25">
      <c r="A61" s="9" t="s">
        <v>31</v>
      </c>
      <c r="B61" s="15" t="s">
        <v>37</v>
      </c>
      <c r="C61" s="9"/>
      <c r="D61" s="17">
        <f>D55</f>
        <v>4779</v>
      </c>
      <c r="E61" s="17"/>
      <c r="F61" s="17"/>
      <c r="G61" s="17"/>
      <c r="H61" s="17">
        <f t="shared" ref="H61:I61" si="1">H55</f>
        <v>6000</v>
      </c>
      <c r="I61" s="17">
        <f t="shared" si="1"/>
        <v>7800</v>
      </c>
      <c r="J61" s="17"/>
      <c r="K61" s="17"/>
      <c r="L61" s="17"/>
      <c r="M61" s="17"/>
      <c r="N61" s="6"/>
      <c r="O61" s="9"/>
      <c r="P61" s="18"/>
    </row>
    <row r="62" spans="1:16" x14ac:dyDescent="0.25">
      <c r="A62" s="9" t="s">
        <v>32</v>
      </c>
      <c r="B62" s="15" t="s">
        <v>37</v>
      </c>
      <c r="C62" s="9"/>
      <c r="D62" s="17">
        <f>D56</f>
        <v>3820</v>
      </c>
      <c r="E62" s="17"/>
      <c r="F62" s="17"/>
      <c r="G62" s="17"/>
      <c r="H62" s="17">
        <f t="shared" ref="H62:I62" si="2">H56</f>
        <v>4800</v>
      </c>
      <c r="I62" s="17">
        <f t="shared" si="2"/>
        <v>6200</v>
      </c>
      <c r="J62" s="17"/>
      <c r="K62" s="17"/>
      <c r="L62" s="17"/>
      <c r="M62" s="17"/>
      <c r="N62" s="6"/>
      <c r="O62" s="9"/>
      <c r="P62" s="18"/>
    </row>
    <row r="63" spans="1:16" x14ac:dyDescent="0.25">
      <c r="A63" s="9"/>
      <c r="B63" s="15"/>
      <c r="C63" s="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6"/>
      <c r="O63" s="9"/>
      <c r="P63" s="18"/>
    </row>
    <row r="64" spans="1:16" s="53" customFormat="1" x14ac:dyDescent="0.25">
      <c r="A64" s="24" t="s">
        <v>22</v>
      </c>
      <c r="B64" s="25"/>
      <c r="C64" s="24"/>
      <c r="D64" s="28"/>
      <c r="E64" s="28"/>
      <c r="F64" s="28"/>
      <c r="G64" s="28"/>
      <c r="H64" s="28"/>
      <c r="I64" s="28"/>
      <c r="J64" s="28"/>
      <c r="K64" s="28"/>
      <c r="L64" s="28"/>
      <c r="M64" s="26"/>
      <c r="N64" s="24"/>
      <c r="O64" s="25"/>
      <c r="P64" s="27"/>
    </row>
    <row r="65" spans="1:16" x14ac:dyDescent="0.25">
      <c r="A65" s="6" t="s">
        <v>49</v>
      </c>
      <c r="B65" s="15" t="s">
        <v>34</v>
      </c>
      <c r="C65" s="6"/>
      <c r="D65" s="16"/>
      <c r="E65" s="16"/>
      <c r="F65" s="16"/>
      <c r="G65" s="16"/>
      <c r="H65" s="16"/>
      <c r="I65" s="16"/>
      <c r="J65" s="16"/>
      <c r="K65" s="16">
        <f>K66+K67</f>
        <v>5800</v>
      </c>
      <c r="L65" s="16"/>
      <c r="M65" s="17"/>
      <c r="N65" s="6"/>
      <c r="O65" s="9"/>
      <c r="P65" s="18"/>
    </row>
    <row r="66" spans="1:16" x14ac:dyDescent="0.25">
      <c r="A66" s="19" t="s">
        <v>8</v>
      </c>
      <c r="B66" s="15" t="s">
        <v>34</v>
      </c>
      <c r="C66" s="19"/>
      <c r="D66" s="16"/>
      <c r="E66" s="16"/>
      <c r="F66" s="16"/>
      <c r="G66" s="16"/>
      <c r="H66" s="16"/>
      <c r="I66" s="16"/>
      <c r="J66" s="16"/>
      <c r="K66" s="29">
        <v>1100</v>
      </c>
      <c r="L66" s="29"/>
      <c r="M66" s="17"/>
      <c r="N66" s="6"/>
      <c r="O66" s="9"/>
      <c r="P66" s="18"/>
    </row>
    <row r="67" spans="1:16" x14ac:dyDescent="0.25">
      <c r="A67" s="19" t="s">
        <v>9</v>
      </c>
      <c r="B67" s="15" t="s">
        <v>34</v>
      </c>
      <c r="C67" s="19"/>
      <c r="D67" s="16"/>
      <c r="E67" s="16"/>
      <c r="F67" s="16"/>
      <c r="G67" s="16"/>
      <c r="H67" s="16"/>
      <c r="I67" s="16"/>
      <c r="J67" s="16"/>
      <c r="K67" s="29">
        <v>4700</v>
      </c>
      <c r="L67" s="29"/>
      <c r="M67" s="17"/>
      <c r="N67" s="6"/>
      <c r="O67" s="9"/>
      <c r="P67" s="18"/>
    </row>
    <row r="68" spans="1:16" x14ac:dyDescent="0.25">
      <c r="A68" s="6" t="s">
        <v>50</v>
      </c>
      <c r="B68" s="15" t="s">
        <v>37</v>
      </c>
      <c r="C68" s="6"/>
      <c r="D68" s="16"/>
      <c r="E68" s="16"/>
      <c r="F68" s="16"/>
      <c r="G68" s="16"/>
      <c r="H68" s="16"/>
      <c r="I68" s="16"/>
      <c r="J68" s="16"/>
      <c r="K68" s="16">
        <f>K69+K70</f>
        <v>3681</v>
      </c>
      <c r="L68" s="16"/>
      <c r="M68" s="17"/>
      <c r="N68" s="6"/>
      <c r="O68" s="9"/>
      <c r="P68" s="18"/>
    </row>
    <row r="69" spans="1:16" x14ac:dyDescent="0.25">
      <c r="A69" s="19" t="s">
        <v>8</v>
      </c>
      <c r="B69" s="15" t="s">
        <v>37</v>
      </c>
      <c r="C69" s="19"/>
      <c r="D69" s="16"/>
      <c r="E69" s="16"/>
      <c r="F69" s="16"/>
      <c r="G69" s="16"/>
      <c r="H69" s="16"/>
      <c r="I69" s="16"/>
      <c r="J69" s="16"/>
      <c r="K69" s="29">
        <v>539</v>
      </c>
      <c r="L69" s="29"/>
      <c r="M69" s="17"/>
      <c r="N69" s="6"/>
      <c r="O69" s="9"/>
      <c r="P69" s="18"/>
    </row>
    <row r="70" spans="1:16" x14ac:dyDescent="0.25">
      <c r="A70" s="19" t="s">
        <v>9</v>
      </c>
      <c r="B70" s="15" t="s">
        <v>36</v>
      </c>
      <c r="C70" s="19"/>
      <c r="D70" s="16"/>
      <c r="E70" s="16"/>
      <c r="F70" s="16"/>
      <c r="G70" s="16"/>
      <c r="H70" s="16"/>
      <c r="I70" s="16"/>
      <c r="J70" s="16"/>
      <c r="K70" s="29">
        <v>3142</v>
      </c>
      <c r="L70" s="29"/>
      <c r="M70" s="17"/>
      <c r="N70" s="6"/>
      <c r="O70" s="9"/>
      <c r="P70" s="18"/>
    </row>
    <row r="71" spans="1:16" x14ac:dyDescent="0.25">
      <c r="A71" s="6" t="s">
        <v>51</v>
      </c>
      <c r="B71" s="15" t="s">
        <v>37</v>
      </c>
      <c r="C71" s="6"/>
      <c r="D71" s="16"/>
      <c r="E71" s="16"/>
      <c r="F71" s="16"/>
      <c r="G71" s="16"/>
      <c r="H71" s="16"/>
      <c r="I71" s="16"/>
      <c r="J71" s="16"/>
      <c r="K71" s="16">
        <f>K72+K73</f>
        <v>1172</v>
      </c>
      <c r="L71" s="16"/>
      <c r="M71" s="17"/>
      <c r="N71" s="6"/>
      <c r="O71" s="9"/>
      <c r="P71" s="18"/>
    </row>
    <row r="72" spans="1:16" x14ac:dyDescent="0.25">
      <c r="A72" s="19" t="s">
        <v>8</v>
      </c>
      <c r="B72" s="15" t="s">
        <v>37</v>
      </c>
      <c r="C72" s="19"/>
      <c r="D72" s="16"/>
      <c r="E72" s="16"/>
      <c r="F72" s="16"/>
      <c r="G72" s="16"/>
      <c r="H72" s="16"/>
      <c r="I72" s="16"/>
      <c r="J72" s="16"/>
      <c r="K72" s="29">
        <v>172</v>
      </c>
      <c r="L72" s="29"/>
      <c r="M72" s="17"/>
      <c r="N72" s="6"/>
      <c r="O72" s="9"/>
      <c r="P72" s="18"/>
    </row>
    <row r="73" spans="1:16" x14ac:dyDescent="0.25">
      <c r="A73" s="19" t="s">
        <v>9</v>
      </c>
      <c r="B73" s="15" t="s">
        <v>36</v>
      </c>
      <c r="C73" s="19"/>
      <c r="D73" s="16"/>
      <c r="E73" s="16"/>
      <c r="F73" s="16"/>
      <c r="G73" s="16"/>
      <c r="H73" s="16"/>
      <c r="I73" s="16"/>
      <c r="J73" s="16"/>
      <c r="K73" s="29">
        <v>1000</v>
      </c>
      <c r="L73" s="29"/>
      <c r="M73" s="17"/>
      <c r="N73" s="6"/>
      <c r="O73" s="9"/>
      <c r="P73" s="18"/>
    </row>
    <row r="74" spans="1:16" x14ac:dyDescent="0.25">
      <c r="A74" s="6" t="s">
        <v>52</v>
      </c>
      <c r="B74" s="15" t="s">
        <v>37</v>
      </c>
      <c r="C74" s="6"/>
      <c r="D74" s="16"/>
      <c r="E74" s="16"/>
      <c r="F74" s="16"/>
      <c r="G74" s="16"/>
      <c r="H74" s="16"/>
      <c r="I74" s="16"/>
      <c r="J74" s="16"/>
      <c r="K74" s="16">
        <f>K75+K76</f>
        <v>2509</v>
      </c>
      <c r="L74" s="16"/>
      <c r="M74" s="17"/>
      <c r="N74" s="6"/>
      <c r="O74" s="9"/>
      <c r="P74" s="18"/>
    </row>
    <row r="75" spans="1:16" x14ac:dyDescent="0.25">
      <c r="A75" s="19" t="s">
        <v>8</v>
      </c>
      <c r="B75" s="15" t="s">
        <v>37</v>
      </c>
      <c r="C75" s="19"/>
      <c r="D75" s="16"/>
      <c r="E75" s="16"/>
      <c r="F75" s="16"/>
      <c r="G75" s="16"/>
      <c r="H75" s="16"/>
      <c r="I75" s="16"/>
      <c r="J75" s="16"/>
      <c r="K75" s="29">
        <v>367</v>
      </c>
      <c r="L75" s="29"/>
      <c r="M75" s="17"/>
      <c r="N75" s="6"/>
      <c r="O75" s="9"/>
      <c r="P75" s="18"/>
    </row>
    <row r="76" spans="1:16" x14ac:dyDescent="0.25">
      <c r="A76" s="19" t="s">
        <v>9</v>
      </c>
      <c r="B76" s="15" t="s">
        <v>36</v>
      </c>
      <c r="C76" s="19"/>
      <c r="D76" s="16"/>
      <c r="E76" s="16"/>
      <c r="F76" s="16"/>
      <c r="G76" s="16"/>
      <c r="H76" s="16"/>
      <c r="I76" s="16"/>
      <c r="J76" s="16"/>
      <c r="K76" s="29">
        <v>2142</v>
      </c>
      <c r="L76" s="29"/>
      <c r="M76" s="17"/>
      <c r="N76" s="6"/>
      <c r="O76" s="9"/>
      <c r="P76" s="18"/>
    </row>
    <row r="77" spans="1:16" x14ac:dyDescent="0.25">
      <c r="A77" s="6" t="s">
        <v>23</v>
      </c>
      <c r="B77" s="15" t="s">
        <v>37</v>
      </c>
      <c r="C77" s="6"/>
      <c r="D77" s="16"/>
      <c r="E77" s="16"/>
      <c r="F77" s="16"/>
      <c r="G77" s="16"/>
      <c r="H77" s="16"/>
      <c r="I77" s="16"/>
      <c r="J77" s="16"/>
      <c r="K77" s="16">
        <f>K78+K79</f>
        <v>746</v>
      </c>
      <c r="L77" s="16"/>
      <c r="M77" s="17"/>
      <c r="N77" s="6"/>
      <c r="O77" s="9"/>
      <c r="P77" s="18"/>
    </row>
    <row r="78" spans="1:16" x14ac:dyDescent="0.25">
      <c r="A78" s="19" t="s">
        <v>8</v>
      </c>
      <c r="B78" s="15" t="s">
        <v>37</v>
      </c>
      <c r="C78" s="19"/>
      <c r="D78" s="16"/>
      <c r="E78" s="16"/>
      <c r="F78" s="16"/>
      <c r="G78" s="16"/>
      <c r="H78" s="16"/>
      <c r="I78" s="16"/>
      <c r="J78" s="16"/>
      <c r="K78" s="29">
        <v>189</v>
      </c>
      <c r="L78" s="29"/>
      <c r="M78" s="17"/>
      <c r="N78" s="6"/>
      <c r="O78" s="9"/>
      <c r="P78" s="18"/>
    </row>
    <row r="79" spans="1:16" x14ac:dyDescent="0.25">
      <c r="A79" s="19" t="s">
        <v>9</v>
      </c>
      <c r="B79" s="15" t="s">
        <v>36</v>
      </c>
      <c r="C79" s="19"/>
      <c r="D79" s="16"/>
      <c r="E79" s="16"/>
      <c r="F79" s="16"/>
      <c r="G79" s="16"/>
      <c r="H79" s="16"/>
      <c r="I79" s="16"/>
      <c r="J79" s="16"/>
      <c r="K79" s="29">
        <v>557</v>
      </c>
      <c r="L79" s="29"/>
      <c r="M79" s="17"/>
      <c r="N79" s="6"/>
      <c r="O79" s="9"/>
      <c r="P79" s="18"/>
    </row>
    <row r="80" spans="1:16" x14ac:dyDescent="0.25">
      <c r="A80" s="19"/>
      <c r="B80" s="15"/>
      <c r="C80" s="19"/>
      <c r="D80" s="16"/>
      <c r="E80" s="16"/>
      <c r="F80" s="16"/>
      <c r="G80" s="16"/>
      <c r="H80" s="16"/>
      <c r="I80" s="16"/>
      <c r="J80" s="16"/>
      <c r="K80" s="29"/>
      <c r="L80" s="29"/>
      <c r="M80" s="17"/>
      <c r="N80" s="6"/>
      <c r="O80" s="9"/>
      <c r="P80" s="18"/>
    </row>
    <row r="81" spans="1:16" x14ac:dyDescent="0.25">
      <c r="A81" s="6" t="s">
        <v>39</v>
      </c>
      <c r="B81" s="15" t="s">
        <v>54</v>
      </c>
      <c r="C81" s="6"/>
      <c r="D81" s="16"/>
      <c r="E81" s="16"/>
      <c r="F81" s="16"/>
      <c r="G81" s="16"/>
      <c r="H81" s="16"/>
      <c r="I81" s="16"/>
      <c r="J81" s="16"/>
      <c r="K81" s="16">
        <f>$I$52</f>
        <v>67400</v>
      </c>
      <c r="L81" s="16"/>
      <c r="M81" s="17"/>
      <c r="N81" s="6"/>
      <c r="O81" s="9"/>
      <c r="P81" s="18"/>
    </row>
    <row r="82" spans="1:16" x14ac:dyDescent="0.25">
      <c r="A82" s="9" t="s">
        <v>29</v>
      </c>
      <c r="B82" s="15" t="s">
        <v>60</v>
      </c>
      <c r="C82" s="9"/>
      <c r="D82" s="17"/>
      <c r="E82" s="17"/>
      <c r="F82" s="17"/>
      <c r="G82" s="17"/>
      <c r="H82" s="17"/>
      <c r="I82" s="17"/>
      <c r="J82" s="17"/>
      <c r="K82" s="17">
        <f>K81-SUM(K83:K86)</f>
        <v>40600</v>
      </c>
      <c r="L82" s="17"/>
      <c r="M82" s="17"/>
      <c r="N82" s="6"/>
      <c r="O82" s="9"/>
      <c r="P82" s="18"/>
    </row>
    <row r="83" spans="1:16" x14ac:dyDescent="0.25">
      <c r="A83" s="15" t="s">
        <v>59</v>
      </c>
      <c r="B83" s="15" t="s">
        <v>54</v>
      </c>
      <c r="C83" s="9"/>
      <c r="D83" s="17"/>
      <c r="E83" s="17"/>
      <c r="F83" s="17"/>
      <c r="G83" s="17"/>
      <c r="H83" s="17"/>
      <c r="I83" s="17"/>
      <c r="J83" s="17"/>
      <c r="K83" s="17">
        <f>K65</f>
        <v>5800</v>
      </c>
      <c r="L83" s="17"/>
      <c r="M83" s="17"/>
      <c r="N83" s="6"/>
      <c r="O83" s="9"/>
      <c r="P83" s="18"/>
    </row>
    <row r="84" spans="1:16" x14ac:dyDescent="0.25">
      <c r="A84" s="9" t="s">
        <v>30</v>
      </c>
      <c r="B84" s="15" t="s">
        <v>54</v>
      </c>
      <c r="C84" s="9"/>
      <c r="D84" s="17"/>
      <c r="E84" s="17"/>
      <c r="F84" s="17"/>
      <c r="G84" s="17"/>
      <c r="H84" s="17"/>
      <c r="I84" s="17"/>
      <c r="J84" s="17"/>
      <c r="K84" s="17">
        <f>I54</f>
        <v>7000</v>
      </c>
      <c r="L84" s="17"/>
      <c r="M84" s="17"/>
      <c r="N84" s="6"/>
      <c r="O84" s="9"/>
      <c r="P84" s="18"/>
    </row>
    <row r="85" spans="1:16" x14ac:dyDescent="0.25">
      <c r="A85" s="9" t="s">
        <v>31</v>
      </c>
      <c r="B85" s="15" t="s">
        <v>54</v>
      </c>
      <c r="C85" s="9"/>
      <c r="D85" s="17"/>
      <c r="E85" s="17"/>
      <c r="F85" s="17"/>
      <c r="G85" s="17"/>
      <c r="H85" s="17"/>
      <c r="I85" s="17"/>
      <c r="J85" s="17"/>
      <c r="K85" s="17">
        <f>I55</f>
        <v>7800</v>
      </c>
      <c r="L85" s="17"/>
      <c r="M85" s="17"/>
      <c r="N85" s="6"/>
      <c r="O85" s="9"/>
      <c r="P85" s="18"/>
    </row>
    <row r="86" spans="1:16" x14ac:dyDescent="0.25">
      <c r="A86" s="9" t="s">
        <v>32</v>
      </c>
      <c r="B86" s="15" t="s">
        <v>54</v>
      </c>
      <c r="C86" s="9"/>
      <c r="D86" s="17"/>
      <c r="E86" s="17"/>
      <c r="F86" s="17"/>
      <c r="G86" s="17"/>
      <c r="H86" s="17"/>
      <c r="I86" s="17"/>
      <c r="J86" s="17"/>
      <c r="K86" s="17">
        <f>I56</f>
        <v>6200</v>
      </c>
      <c r="L86" s="17"/>
      <c r="M86" s="17"/>
      <c r="N86" s="6"/>
      <c r="O86" s="9"/>
      <c r="P86" s="18"/>
    </row>
    <row r="87" spans="1:16" x14ac:dyDescent="0.25">
      <c r="A87" s="6"/>
      <c r="B87" s="15"/>
      <c r="C87" s="6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6"/>
      <c r="O87" s="9"/>
      <c r="P87" s="18"/>
    </row>
    <row r="88" spans="1:16" s="53" customFormat="1" x14ac:dyDescent="0.25">
      <c r="A88" s="24" t="s">
        <v>55</v>
      </c>
      <c r="B88" s="25"/>
      <c r="C88" s="24"/>
      <c r="D88" s="28"/>
      <c r="E88" s="28"/>
      <c r="F88" s="28"/>
      <c r="G88" s="28"/>
      <c r="H88" s="28"/>
      <c r="I88" s="28"/>
      <c r="J88" s="28"/>
      <c r="K88" s="28"/>
      <c r="L88" s="28"/>
      <c r="M88" s="26"/>
      <c r="N88" s="24"/>
      <c r="O88" s="25"/>
      <c r="P88" s="27"/>
    </row>
    <row r="89" spans="1:16" x14ac:dyDescent="0.25">
      <c r="A89" s="6" t="s">
        <v>49</v>
      </c>
      <c r="B89" s="15"/>
      <c r="C89" s="6"/>
      <c r="D89" s="16"/>
      <c r="E89" s="16"/>
      <c r="F89" s="16"/>
      <c r="G89" s="16"/>
      <c r="H89" s="16"/>
      <c r="I89" s="16"/>
      <c r="J89" s="16"/>
      <c r="K89" s="16">
        <f>SUM(K90:K92)</f>
        <v>9282</v>
      </c>
      <c r="L89" s="16"/>
      <c r="M89" s="17"/>
      <c r="N89" s="6"/>
      <c r="O89" s="9"/>
      <c r="P89" s="18"/>
    </row>
    <row r="90" spans="1:16" s="3" customFormat="1" x14ac:dyDescent="0.25">
      <c r="A90" s="19" t="s">
        <v>58</v>
      </c>
      <c r="B90" s="15" t="s">
        <v>54</v>
      </c>
      <c r="C90" s="15"/>
      <c r="D90" s="29"/>
      <c r="E90" s="29"/>
      <c r="F90" s="29"/>
      <c r="G90" s="29"/>
      <c r="H90" s="29"/>
      <c r="I90" s="29"/>
      <c r="J90" s="29"/>
      <c r="K90" s="29">
        <f>K66</f>
        <v>1100</v>
      </c>
      <c r="L90" s="29"/>
      <c r="M90" s="29"/>
      <c r="N90" s="15"/>
      <c r="O90" s="15"/>
      <c r="P90" s="18"/>
    </row>
    <row r="91" spans="1:16" s="3" customFormat="1" x14ac:dyDescent="0.25">
      <c r="A91" s="19" t="s">
        <v>74</v>
      </c>
      <c r="B91" s="15" t="s">
        <v>75</v>
      </c>
      <c r="C91" s="15"/>
      <c r="D91" s="29"/>
      <c r="E91" s="29"/>
      <c r="F91" s="29"/>
      <c r="G91" s="29"/>
      <c r="H91" s="29"/>
      <c r="I91" s="29"/>
      <c r="J91" s="29"/>
      <c r="K91" s="29">
        <f>K67-K70</f>
        <v>1558</v>
      </c>
      <c r="L91" s="29"/>
      <c r="M91" s="29"/>
      <c r="N91" s="15"/>
      <c r="O91" s="15"/>
      <c r="P91" s="18"/>
    </row>
    <row r="92" spans="1:16" s="3" customFormat="1" x14ac:dyDescent="0.25">
      <c r="A92" s="19" t="s">
        <v>73</v>
      </c>
      <c r="B92" s="15" t="s">
        <v>48</v>
      </c>
      <c r="C92" s="15"/>
      <c r="D92" s="29"/>
      <c r="E92" s="29"/>
      <c r="F92" s="29"/>
      <c r="G92" s="29"/>
      <c r="H92" s="29"/>
      <c r="I92" s="29"/>
      <c r="J92" s="29"/>
      <c r="K92" s="29">
        <v>6624</v>
      </c>
      <c r="L92" s="29"/>
      <c r="M92" s="29"/>
      <c r="N92" s="15"/>
      <c r="O92" s="15"/>
      <c r="P92" s="18"/>
    </row>
    <row r="93" spans="1:16" x14ac:dyDescent="0.25">
      <c r="A93" s="19"/>
      <c r="B93" s="15"/>
      <c r="C93" s="19"/>
      <c r="D93" s="16"/>
      <c r="E93" s="16"/>
      <c r="F93" s="16"/>
      <c r="G93" s="16"/>
      <c r="H93" s="16"/>
      <c r="I93" s="16"/>
      <c r="J93" s="16"/>
      <c r="K93" s="29"/>
      <c r="L93" s="29"/>
      <c r="M93" s="17"/>
      <c r="N93" s="6"/>
      <c r="O93" s="9"/>
      <c r="P93" s="18"/>
    </row>
    <row r="94" spans="1:16" x14ac:dyDescent="0.25">
      <c r="A94" s="6" t="s">
        <v>39</v>
      </c>
      <c r="B94" s="15" t="s">
        <v>54</v>
      </c>
      <c r="C94" s="6"/>
      <c r="D94" s="16"/>
      <c r="E94" s="16"/>
      <c r="F94" s="16"/>
      <c r="G94" s="16"/>
      <c r="H94" s="16"/>
      <c r="I94" s="16"/>
      <c r="J94" s="16"/>
      <c r="K94" s="16">
        <f>$I$52</f>
        <v>67400</v>
      </c>
      <c r="L94" s="16"/>
      <c r="M94" s="17"/>
      <c r="N94" s="6"/>
      <c r="O94" s="9"/>
      <c r="P94" s="18"/>
    </row>
    <row r="95" spans="1:16" x14ac:dyDescent="0.25">
      <c r="A95" s="9" t="s">
        <v>29</v>
      </c>
      <c r="B95" s="15" t="s">
        <v>60</v>
      </c>
      <c r="C95" s="9"/>
      <c r="D95" s="17"/>
      <c r="E95" s="17"/>
      <c r="F95" s="17"/>
      <c r="G95" s="17"/>
      <c r="H95" s="17"/>
      <c r="I95" s="17"/>
      <c r="J95" s="17"/>
      <c r="K95" s="17">
        <f>K94-SUM(K96:K99)</f>
        <v>37118</v>
      </c>
      <c r="L95" s="17"/>
      <c r="M95" s="17"/>
      <c r="N95" s="6"/>
      <c r="O95" s="9"/>
      <c r="P95" s="18"/>
    </row>
    <row r="96" spans="1:16" x14ac:dyDescent="0.25">
      <c r="A96" s="15" t="s">
        <v>59</v>
      </c>
      <c r="B96" s="15" t="s">
        <v>54</v>
      </c>
      <c r="C96" s="9"/>
      <c r="D96" s="17"/>
      <c r="E96" s="17"/>
      <c r="F96" s="17"/>
      <c r="G96" s="17"/>
      <c r="H96" s="17"/>
      <c r="I96" s="17"/>
      <c r="J96" s="17"/>
      <c r="K96" s="17">
        <f>K89</f>
        <v>9282</v>
      </c>
      <c r="L96" s="17"/>
      <c r="M96" s="17"/>
      <c r="N96" s="6"/>
      <c r="O96" s="9"/>
      <c r="P96" s="18"/>
    </row>
    <row r="97" spans="1:16" x14ac:dyDescent="0.25">
      <c r="A97" s="9" t="s">
        <v>30</v>
      </c>
      <c r="B97" s="15" t="s">
        <v>54</v>
      </c>
      <c r="C97" s="9"/>
      <c r="D97" s="17"/>
      <c r="E97" s="17"/>
      <c r="F97" s="17"/>
      <c r="G97" s="17"/>
      <c r="H97" s="17"/>
      <c r="I97" s="17"/>
      <c r="J97" s="17"/>
      <c r="K97" s="17">
        <f>I54</f>
        <v>7000</v>
      </c>
      <c r="L97" s="17"/>
      <c r="M97" s="17"/>
      <c r="N97" s="6"/>
      <c r="O97" s="9"/>
      <c r="P97" s="18"/>
    </row>
    <row r="98" spans="1:16" x14ac:dyDescent="0.25">
      <c r="A98" s="9" t="s">
        <v>31</v>
      </c>
      <c r="B98" s="15" t="s">
        <v>54</v>
      </c>
      <c r="C98" s="9"/>
      <c r="D98" s="17"/>
      <c r="E98" s="17"/>
      <c r="F98" s="17"/>
      <c r="G98" s="17"/>
      <c r="H98" s="17"/>
      <c r="I98" s="17"/>
      <c r="J98" s="17"/>
      <c r="K98" s="17">
        <f t="shared" ref="K98:K99" si="3">I55</f>
        <v>7800</v>
      </c>
      <c r="L98" s="17"/>
      <c r="M98" s="17"/>
      <c r="N98" s="6"/>
      <c r="O98" s="9"/>
      <c r="P98" s="18"/>
    </row>
    <row r="99" spans="1:16" x14ac:dyDescent="0.25">
      <c r="A99" s="9" t="s">
        <v>32</v>
      </c>
      <c r="B99" s="15" t="s">
        <v>54</v>
      </c>
      <c r="C99" s="9"/>
      <c r="D99" s="17"/>
      <c r="E99" s="17"/>
      <c r="F99" s="17"/>
      <c r="G99" s="17"/>
      <c r="H99" s="17"/>
      <c r="I99" s="17"/>
      <c r="J99" s="17"/>
      <c r="K99" s="17">
        <f t="shared" si="3"/>
        <v>6200</v>
      </c>
      <c r="L99" s="17"/>
      <c r="M99" s="17"/>
      <c r="N99" s="6"/>
      <c r="O99" s="9"/>
      <c r="P99" s="18"/>
    </row>
    <row r="100" spans="1:16" x14ac:dyDescent="0.25">
      <c r="A100" s="9"/>
      <c r="B100" s="15"/>
      <c r="C100" s="9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6"/>
      <c r="O100" s="9"/>
      <c r="P100" s="18"/>
    </row>
    <row r="101" spans="1:16" s="53" customFormat="1" x14ac:dyDescent="0.25">
      <c r="A101" s="24" t="s">
        <v>65</v>
      </c>
      <c r="B101" s="25"/>
      <c r="C101" s="24"/>
      <c r="D101" s="28"/>
      <c r="E101" s="28"/>
      <c r="F101" s="28"/>
      <c r="G101" s="28"/>
      <c r="H101" s="28"/>
      <c r="I101" s="28"/>
      <c r="J101" s="28"/>
      <c r="K101" s="28"/>
      <c r="L101" s="28"/>
      <c r="M101" s="26"/>
      <c r="N101" s="24"/>
      <c r="O101" s="25"/>
      <c r="P101" s="27"/>
    </row>
    <row r="102" spans="1:16" x14ac:dyDescent="0.25">
      <c r="A102" s="6" t="s">
        <v>24</v>
      </c>
      <c r="B102" s="15"/>
      <c r="C102" s="6"/>
      <c r="D102" s="17"/>
      <c r="E102" s="17"/>
      <c r="F102" s="17"/>
      <c r="G102" s="17"/>
      <c r="H102" s="29"/>
      <c r="I102" s="29"/>
      <c r="J102" s="29"/>
      <c r="K102" s="29"/>
      <c r="L102" s="29"/>
      <c r="M102" s="29"/>
      <c r="N102" s="9"/>
      <c r="O102" s="9"/>
      <c r="P102" s="18"/>
    </row>
    <row r="103" spans="1:16" s="3" customFormat="1" x14ac:dyDescent="0.25">
      <c r="A103" s="15" t="s">
        <v>66</v>
      </c>
      <c r="B103" s="15" t="s">
        <v>34</v>
      </c>
      <c r="C103" s="15"/>
      <c r="D103" s="29">
        <v>4546</v>
      </c>
      <c r="E103" s="29"/>
      <c r="F103" s="29"/>
      <c r="G103" s="29"/>
      <c r="H103" s="29">
        <v>5947</v>
      </c>
      <c r="I103" s="29">
        <v>7288</v>
      </c>
      <c r="J103" s="29"/>
      <c r="K103" s="29"/>
      <c r="L103" s="29"/>
      <c r="M103" s="29"/>
      <c r="N103" s="15"/>
      <c r="O103" s="15"/>
      <c r="P103" s="18"/>
    </row>
    <row r="104" spans="1:16" s="3" customFormat="1" x14ac:dyDescent="0.25">
      <c r="A104" s="15" t="s">
        <v>25</v>
      </c>
      <c r="B104" s="15" t="s">
        <v>64</v>
      </c>
      <c r="C104" s="15"/>
      <c r="D104" s="30">
        <v>1.1399999999999999</v>
      </c>
      <c r="E104" s="30"/>
      <c r="F104" s="30"/>
      <c r="G104" s="30"/>
      <c r="H104" s="30">
        <v>1.1399999999999999</v>
      </c>
      <c r="I104" s="30">
        <v>1.1399999999999999</v>
      </c>
      <c r="J104" s="30"/>
      <c r="K104" s="29"/>
      <c r="L104" s="29"/>
      <c r="M104" s="29"/>
      <c r="N104" s="15"/>
      <c r="O104" s="15"/>
      <c r="P104" s="18"/>
    </row>
    <row r="105" spans="1:16" s="3" customFormat="1" x14ac:dyDescent="0.25">
      <c r="A105" s="15" t="s">
        <v>27</v>
      </c>
      <c r="B105" s="15" t="s">
        <v>60</v>
      </c>
      <c r="C105" s="15"/>
      <c r="D105" s="29">
        <f>D103/D104</f>
        <v>3987.7192982456145</v>
      </c>
      <c r="E105" s="29"/>
      <c r="F105" s="29"/>
      <c r="G105" s="29"/>
      <c r="H105" s="29">
        <f>H103/H104</f>
        <v>5216.666666666667</v>
      </c>
      <c r="I105" s="29">
        <f>I103/I104</f>
        <v>6392.9824561403511</v>
      </c>
      <c r="J105" s="29"/>
      <c r="K105" s="29"/>
      <c r="L105" s="29"/>
      <c r="M105" s="29"/>
      <c r="N105" s="15"/>
      <c r="O105" s="15"/>
      <c r="P105" s="18"/>
    </row>
    <row r="106" spans="1:16" x14ac:dyDescent="0.25">
      <c r="A106" s="6" t="s">
        <v>26</v>
      </c>
      <c r="B106" s="15"/>
      <c r="C106" s="6"/>
      <c r="D106" s="17"/>
      <c r="E106" s="17"/>
      <c r="F106" s="17"/>
      <c r="G106" s="17"/>
      <c r="H106" s="29"/>
      <c r="I106" s="29"/>
      <c r="J106" s="29"/>
      <c r="K106" s="29"/>
      <c r="L106" s="29"/>
      <c r="M106" s="29"/>
      <c r="N106" s="9"/>
      <c r="O106" s="9"/>
      <c r="P106" s="18"/>
    </row>
    <row r="107" spans="1:16" s="3" customFormat="1" x14ac:dyDescent="0.25">
      <c r="A107" s="15" t="s">
        <v>66</v>
      </c>
      <c r="B107" s="15" t="s">
        <v>34</v>
      </c>
      <c r="C107" s="15"/>
      <c r="D107" s="29">
        <v>1209</v>
      </c>
      <c r="E107" s="29"/>
      <c r="F107" s="29"/>
      <c r="G107" s="29"/>
      <c r="H107" s="29">
        <v>1471</v>
      </c>
      <c r="I107" s="29">
        <v>2093</v>
      </c>
      <c r="J107" s="29"/>
      <c r="K107" s="29"/>
      <c r="L107" s="29"/>
      <c r="M107" s="29"/>
      <c r="N107" s="15"/>
      <c r="O107" s="15"/>
      <c r="P107" s="18"/>
    </row>
    <row r="108" spans="1:16" s="3" customFormat="1" x14ac:dyDescent="0.25">
      <c r="A108" s="15" t="s">
        <v>25</v>
      </c>
      <c r="B108" s="15" t="s">
        <v>64</v>
      </c>
      <c r="C108" s="15"/>
      <c r="D108" s="30">
        <v>2.73</v>
      </c>
      <c r="E108" s="29"/>
      <c r="F108" s="29"/>
      <c r="G108" s="29"/>
      <c r="H108" s="30">
        <v>2.73</v>
      </c>
      <c r="I108" s="30">
        <v>2.73</v>
      </c>
      <c r="J108" s="30"/>
      <c r="K108" s="29"/>
      <c r="L108" s="29"/>
      <c r="M108" s="29"/>
      <c r="N108" s="15"/>
      <c r="O108" s="15"/>
      <c r="P108" s="18"/>
    </row>
    <row r="109" spans="1:16" s="3" customFormat="1" x14ac:dyDescent="0.25">
      <c r="A109" s="15" t="s">
        <v>27</v>
      </c>
      <c r="B109" s="15" t="s">
        <v>60</v>
      </c>
      <c r="C109" s="15"/>
      <c r="D109" s="29">
        <f>D107/D108</f>
        <v>442.85714285714283</v>
      </c>
      <c r="E109" s="29"/>
      <c r="F109" s="29"/>
      <c r="G109" s="29"/>
      <c r="H109" s="29">
        <f>H107/H108</f>
        <v>538.82783882783883</v>
      </c>
      <c r="I109" s="29">
        <f>I107/I108</f>
        <v>766.66666666666663</v>
      </c>
      <c r="J109" s="29"/>
      <c r="K109" s="29"/>
      <c r="L109" s="29"/>
      <c r="M109" s="29"/>
      <c r="N109" s="15"/>
      <c r="O109" s="15"/>
      <c r="P109" s="18"/>
    </row>
    <row r="110" spans="1:16" s="1" customFormat="1" x14ac:dyDescent="0.25">
      <c r="A110" s="6" t="s">
        <v>62</v>
      </c>
      <c r="B110" s="15"/>
      <c r="C110" s="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6"/>
      <c r="O110" s="6"/>
      <c r="P110" s="10"/>
    </row>
    <row r="111" spans="1:16" s="1" customFormat="1" x14ac:dyDescent="0.25">
      <c r="A111" s="15" t="s">
        <v>66</v>
      </c>
      <c r="B111" s="15" t="s">
        <v>60</v>
      </c>
      <c r="C111" s="6"/>
      <c r="D111" s="29">
        <f>D103+D107</f>
        <v>5755</v>
      </c>
      <c r="E111" s="16"/>
      <c r="F111" s="16"/>
      <c r="G111" s="16"/>
      <c r="H111" s="29">
        <f>H103+H107</f>
        <v>7418</v>
      </c>
      <c r="I111" s="29">
        <f>I103+I107</f>
        <v>9381</v>
      </c>
      <c r="J111" s="29"/>
      <c r="K111" s="16"/>
      <c r="L111" s="16"/>
      <c r="M111" s="16"/>
      <c r="N111" s="6"/>
      <c r="O111" s="6"/>
      <c r="P111" s="10"/>
    </row>
    <row r="112" spans="1:16" s="1" customFormat="1" x14ac:dyDescent="0.25">
      <c r="A112" s="15" t="s">
        <v>27</v>
      </c>
      <c r="B112" s="15" t="s">
        <v>60</v>
      </c>
      <c r="C112" s="6"/>
      <c r="D112" s="29">
        <f>D105+D109</f>
        <v>4430.5764411027576</v>
      </c>
      <c r="E112" s="29"/>
      <c r="F112" s="29"/>
      <c r="G112" s="29"/>
      <c r="H112" s="29">
        <f>H105+H109</f>
        <v>5755.4945054945056</v>
      </c>
      <c r="I112" s="29">
        <f>I105+I109</f>
        <v>7159.6491228070181</v>
      </c>
      <c r="J112" s="29"/>
      <c r="K112" s="16"/>
      <c r="L112" s="16"/>
      <c r="M112" s="16"/>
      <c r="N112" s="6"/>
      <c r="O112" s="6"/>
      <c r="P112" s="10"/>
    </row>
    <row r="113" spans="1:16" x14ac:dyDescent="0.25">
      <c r="A113" s="15" t="s">
        <v>63</v>
      </c>
      <c r="B113" s="15" t="s">
        <v>34</v>
      </c>
      <c r="C113" s="15"/>
      <c r="D113" s="17">
        <v>4950</v>
      </c>
      <c r="E113" s="17"/>
      <c r="F113" s="17"/>
      <c r="G113" s="17"/>
      <c r="H113" s="29">
        <v>5922</v>
      </c>
      <c r="I113" s="29">
        <v>8621</v>
      </c>
      <c r="J113" s="29"/>
      <c r="K113" s="29"/>
      <c r="L113" s="29"/>
      <c r="M113" s="29"/>
      <c r="N113" s="9"/>
      <c r="O113" s="9"/>
      <c r="P113" s="18"/>
    </row>
    <row r="114" spans="1:16" x14ac:dyDescent="0.25">
      <c r="A114" s="6"/>
      <c r="B114" s="15"/>
      <c r="C114" s="6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6"/>
      <c r="O114" s="9"/>
      <c r="P114" s="18"/>
    </row>
    <row r="115" spans="1:16" s="53" customFormat="1" x14ac:dyDescent="0.25">
      <c r="A115" s="31" t="s">
        <v>20</v>
      </c>
      <c r="B115" s="32"/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31"/>
      <c r="O115" s="32"/>
      <c r="P115" s="35"/>
    </row>
    <row r="116" spans="1:16" x14ac:dyDescent="0.25">
      <c r="A116" s="15" t="s">
        <v>57</v>
      </c>
      <c r="B116" s="15" t="s">
        <v>56</v>
      </c>
      <c r="C116" s="6"/>
      <c r="D116" s="16"/>
      <c r="E116" s="16"/>
      <c r="F116" s="16"/>
      <c r="G116" s="16">
        <v>21000</v>
      </c>
      <c r="H116" s="16"/>
      <c r="I116" s="16">
        <v>27000</v>
      </c>
      <c r="J116" s="16"/>
      <c r="K116" s="16">
        <v>27000</v>
      </c>
      <c r="L116" s="16"/>
      <c r="M116" s="17"/>
      <c r="N116" s="6"/>
      <c r="O116" s="9"/>
      <c r="P116" s="18"/>
    </row>
    <row r="117" spans="1:16" x14ac:dyDescent="0.25">
      <c r="A117" s="6" t="s">
        <v>76</v>
      </c>
      <c r="B117" s="15"/>
      <c r="C117" s="6"/>
      <c r="D117" s="16"/>
      <c r="E117" s="16"/>
      <c r="F117" s="16"/>
      <c r="G117" s="16"/>
      <c r="H117" s="16"/>
      <c r="I117" s="16"/>
      <c r="J117" s="16"/>
      <c r="K117" s="16"/>
      <c r="L117" s="16"/>
      <c r="M117" s="17"/>
      <c r="N117" s="6"/>
      <c r="O117" s="9"/>
      <c r="P117" s="18"/>
    </row>
    <row r="118" spans="1:16" s="3" customFormat="1" x14ac:dyDescent="0.25">
      <c r="A118" s="15" t="s">
        <v>77</v>
      </c>
      <c r="B118" s="15" t="s">
        <v>47</v>
      </c>
      <c r="C118" s="15"/>
      <c r="D118" s="29"/>
      <c r="E118" s="29"/>
      <c r="F118" s="29"/>
      <c r="G118" s="29"/>
      <c r="H118" s="29"/>
      <c r="I118" s="29"/>
      <c r="J118" s="29"/>
      <c r="K118" s="29">
        <v>1833000</v>
      </c>
      <c r="L118" s="29"/>
      <c r="M118" s="29"/>
      <c r="N118" s="15"/>
      <c r="O118" s="15"/>
      <c r="P118" s="18"/>
    </row>
    <row r="119" spans="1:16" s="3" customFormat="1" x14ac:dyDescent="0.25">
      <c r="A119" s="15" t="s">
        <v>78</v>
      </c>
      <c r="B119" s="15" t="s">
        <v>47</v>
      </c>
      <c r="C119" s="15"/>
      <c r="D119" s="29"/>
      <c r="E119" s="29"/>
      <c r="F119" s="29"/>
      <c r="G119" s="29"/>
      <c r="H119" s="29"/>
      <c r="I119" s="29"/>
      <c r="J119" s="29"/>
      <c r="K119" s="29">
        <v>2334000</v>
      </c>
      <c r="L119" s="29"/>
      <c r="M119" s="29"/>
      <c r="N119" s="15"/>
      <c r="O119" s="15"/>
      <c r="P119" s="18"/>
    </row>
    <row r="120" spans="1:16" s="3" customFormat="1" x14ac:dyDescent="0.25">
      <c r="A120" s="15" t="s">
        <v>79</v>
      </c>
      <c r="B120" s="15" t="s">
        <v>80</v>
      </c>
      <c r="C120" s="15"/>
      <c r="D120" s="29"/>
      <c r="E120" s="29"/>
      <c r="F120" s="29"/>
      <c r="G120" s="29"/>
      <c r="H120" s="29"/>
      <c r="I120" s="29"/>
      <c r="J120" s="29"/>
      <c r="K120" s="36">
        <v>2024779</v>
      </c>
      <c r="L120" s="29"/>
      <c r="M120" s="29"/>
      <c r="N120" s="15"/>
      <c r="O120" s="15"/>
      <c r="P120" s="18"/>
    </row>
    <row r="121" spans="1:16" s="3" customFormat="1" x14ac:dyDescent="0.25">
      <c r="A121" s="15" t="s">
        <v>53</v>
      </c>
      <c r="B121" s="15" t="s">
        <v>60</v>
      </c>
      <c r="C121" s="15"/>
      <c r="D121" s="29"/>
      <c r="E121" s="29"/>
      <c r="F121" s="29"/>
      <c r="G121" s="29"/>
      <c r="H121" s="29"/>
      <c r="I121" s="29"/>
      <c r="J121" s="29"/>
      <c r="K121" s="29">
        <f>K120/$M$135</f>
        <v>6427.8698412698413</v>
      </c>
      <c r="L121" s="29"/>
      <c r="M121" s="29"/>
      <c r="N121" s="15"/>
      <c r="O121" s="15"/>
      <c r="P121" s="18"/>
    </row>
    <row r="122" spans="1:16" x14ac:dyDescent="0.25">
      <c r="A122" s="6" t="s">
        <v>91</v>
      </c>
      <c r="B122" s="15" t="s">
        <v>60</v>
      </c>
      <c r="C122" s="6"/>
      <c r="D122" s="16"/>
      <c r="E122" s="16"/>
      <c r="F122" s="16"/>
      <c r="G122" s="16"/>
      <c r="H122" s="16"/>
      <c r="I122" s="16"/>
      <c r="J122" s="16"/>
      <c r="K122" s="16">
        <f>K121/2</f>
        <v>3213.9349206349207</v>
      </c>
      <c r="L122" s="16"/>
      <c r="M122" s="17"/>
      <c r="N122" s="6"/>
      <c r="O122" s="9"/>
      <c r="P122" s="18"/>
    </row>
    <row r="123" spans="1:16" x14ac:dyDescent="0.25">
      <c r="A123" s="9"/>
      <c r="B123" s="15"/>
      <c r="C123" s="9"/>
      <c r="D123" s="17"/>
      <c r="E123" s="17"/>
      <c r="F123" s="17"/>
      <c r="G123" s="17"/>
      <c r="H123" s="29"/>
      <c r="I123" s="29"/>
      <c r="J123" s="29"/>
      <c r="K123" s="29"/>
      <c r="L123" s="29"/>
      <c r="M123" s="29"/>
      <c r="N123" s="9"/>
      <c r="O123" s="9"/>
      <c r="P123" s="18"/>
    </row>
    <row r="124" spans="1:16" s="53" customFormat="1" x14ac:dyDescent="0.25">
      <c r="A124" s="37" t="s">
        <v>41</v>
      </c>
      <c r="B124" s="38"/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8"/>
      <c r="O124" s="38"/>
      <c r="P124" s="40"/>
    </row>
    <row r="125" spans="1:16" x14ac:dyDescent="0.25">
      <c r="A125" s="6" t="s">
        <v>46</v>
      </c>
      <c r="B125" s="15" t="s">
        <v>60</v>
      </c>
      <c r="C125" s="6"/>
      <c r="D125" s="17"/>
      <c r="E125" s="17"/>
      <c r="F125" s="17"/>
      <c r="G125" s="17"/>
      <c r="H125" s="16">
        <f>M125*$M$133</f>
        <v>66300</v>
      </c>
      <c r="I125" s="29"/>
      <c r="J125" s="29"/>
      <c r="K125" s="29"/>
      <c r="L125" s="29"/>
      <c r="M125" s="16">
        <v>4420</v>
      </c>
      <c r="N125" s="6" t="s">
        <v>1</v>
      </c>
      <c r="O125" s="9"/>
      <c r="P125" s="18"/>
    </row>
    <row r="126" spans="1:16" x14ac:dyDescent="0.25">
      <c r="A126" s="9" t="s">
        <v>42</v>
      </c>
      <c r="B126" s="15" t="s">
        <v>94</v>
      </c>
      <c r="C126" s="9"/>
      <c r="D126" s="17"/>
      <c r="E126" s="17"/>
      <c r="F126" s="17"/>
      <c r="G126" s="17"/>
      <c r="H126" s="29">
        <f>M126*$M$133</f>
        <v>22050</v>
      </c>
      <c r="I126" s="29"/>
      <c r="J126" s="29"/>
      <c r="K126" s="29"/>
      <c r="L126" s="29"/>
      <c r="M126" s="29">
        <v>1470</v>
      </c>
      <c r="N126" s="9" t="s">
        <v>1</v>
      </c>
      <c r="O126" s="9"/>
      <c r="P126" s="18"/>
    </row>
    <row r="127" spans="1:16" x14ac:dyDescent="0.25">
      <c r="A127" s="9" t="s">
        <v>43</v>
      </c>
      <c r="B127" s="15" t="s">
        <v>94</v>
      </c>
      <c r="C127" s="9"/>
      <c r="D127" s="17"/>
      <c r="E127" s="17"/>
      <c r="F127" s="17"/>
      <c r="G127" s="17"/>
      <c r="H127" s="29">
        <f>M127*$M$133</f>
        <v>16500</v>
      </c>
      <c r="I127" s="29"/>
      <c r="J127" s="29"/>
      <c r="K127" s="29"/>
      <c r="L127" s="29"/>
      <c r="M127" s="29">
        <v>1100</v>
      </c>
      <c r="N127" s="9" t="s">
        <v>1</v>
      </c>
      <c r="O127" s="9"/>
      <c r="P127" s="18"/>
    </row>
    <row r="128" spans="1:16" x14ac:dyDescent="0.25">
      <c r="A128" s="9" t="s">
        <v>44</v>
      </c>
      <c r="B128" s="15" t="s">
        <v>94</v>
      </c>
      <c r="C128" s="9"/>
      <c r="D128" s="17"/>
      <c r="E128" s="17"/>
      <c r="F128" s="17"/>
      <c r="G128" s="17"/>
      <c r="H128" s="29">
        <f>M128*$M$133</f>
        <v>16500</v>
      </c>
      <c r="I128" s="29"/>
      <c r="J128" s="29"/>
      <c r="K128" s="29"/>
      <c r="L128" s="29"/>
      <c r="M128" s="29">
        <v>1100</v>
      </c>
      <c r="N128" s="9" t="s">
        <v>1</v>
      </c>
      <c r="O128" s="9"/>
      <c r="P128" s="18"/>
    </row>
    <row r="129" spans="1:16" x14ac:dyDescent="0.25">
      <c r="A129" s="9" t="s">
        <v>45</v>
      </c>
      <c r="B129" s="15" t="s">
        <v>94</v>
      </c>
      <c r="C129" s="9"/>
      <c r="D129" s="17"/>
      <c r="E129" s="17"/>
      <c r="F129" s="17"/>
      <c r="G129" s="17"/>
      <c r="H129" s="29">
        <f>M129*$M$133</f>
        <v>11250</v>
      </c>
      <c r="I129" s="29"/>
      <c r="J129" s="29"/>
      <c r="K129" s="29"/>
      <c r="L129" s="29"/>
      <c r="M129" s="29">
        <v>750</v>
      </c>
      <c r="N129" s="9" t="s">
        <v>1</v>
      </c>
      <c r="O129" s="9"/>
      <c r="P129" s="18"/>
    </row>
    <row r="130" spans="1:16" s="3" customFormat="1" ht="30" x14ac:dyDescent="0.25">
      <c r="A130" s="15" t="s">
        <v>67</v>
      </c>
      <c r="B130" s="15" t="s">
        <v>60</v>
      </c>
      <c r="C130" s="15"/>
      <c r="D130" s="29"/>
      <c r="E130" s="29"/>
      <c r="F130" s="29"/>
      <c r="G130" s="29"/>
      <c r="H130" s="29">
        <f>H125/M134/2</f>
        <v>34894.736842105267</v>
      </c>
      <c r="I130" s="29"/>
      <c r="J130" s="29"/>
      <c r="K130" s="29"/>
      <c r="L130" s="29"/>
      <c r="M130" s="29"/>
      <c r="N130" s="6"/>
      <c r="O130" s="15"/>
      <c r="P130" s="18" t="s">
        <v>87</v>
      </c>
    </row>
    <row r="131" spans="1:16" x14ac:dyDescent="0.25">
      <c r="A131" s="6"/>
      <c r="B131" s="15"/>
      <c r="C131" s="6"/>
      <c r="D131" s="17"/>
      <c r="E131" s="17"/>
      <c r="F131" s="17"/>
      <c r="G131" s="17"/>
      <c r="H131" s="29"/>
      <c r="I131" s="29"/>
      <c r="J131" s="29"/>
      <c r="K131" s="29"/>
      <c r="L131" s="29"/>
      <c r="M131" s="29"/>
      <c r="N131" s="6"/>
      <c r="O131" s="9"/>
      <c r="P131" s="18"/>
    </row>
    <row r="132" spans="1:16" s="53" customFormat="1" x14ac:dyDescent="0.25">
      <c r="A132" s="54" t="s">
        <v>68</v>
      </c>
      <c r="B132" s="55"/>
      <c r="C132" s="5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5"/>
      <c r="O132" s="55"/>
      <c r="P132" s="57"/>
    </row>
    <row r="133" spans="1:16" x14ac:dyDescent="0.25">
      <c r="A133" s="9" t="s">
        <v>3</v>
      </c>
      <c r="B133" s="15" t="s">
        <v>90</v>
      </c>
      <c r="C133" s="9"/>
      <c r="D133" s="17"/>
      <c r="E133" s="17"/>
      <c r="F133" s="17"/>
      <c r="G133" s="17"/>
      <c r="H133" s="29"/>
      <c r="I133" s="29"/>
      <c r="J133" s="29"/>
      <c r="K133" s="29"/>
      <c r="L133" s="29"/>
      <c r="M133" s="41">
        <v>15</v>
      </c>
      <c r="N133" s="9" t="s">
        <v>2</v>
      </c>
      <c r="O133" s="9"/>
      <c r="P133" s="18" t="s">
        <v>0</v>
      </c>
    </row>
    <row r="134" spans="1:16" x14ac:dyDescent="0.25">
      <c r="A134" s="9" t="s">
        <v>83</v>
      </c>
      <c r="B134" s="15" t="s">
        <v>90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42">
        <v>0.95</v>
      </c>
      <c r="N134" s="9"/>
      <c r="O134" s="9"/>
      <c r="P134" s="18"/>
    </row>
    <row r="135" spans="1:16" x14ac:dyDescent="0.25">
      <c r="A135" s="9" t="s">
        <v>69</v>
      </c>
      <c r="B135" s="15" t="s">
        <v>111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>
        <v>315</v>
      </c>
      <c r="N135" s="9"/>
      <c r="O135" s="9"/>
      <c r="P135" s="18" t="s">
        <v>112</v>
      </c>
    </row>
  </sheetData>
  <pageMargins left="0.23622047244094491" right="0.23622047244094491" top="0.74803149606299213" bottom="0.74803149606299213" header="0.31496062992125984" footer="0.31496062992125984"/>
  <pageSetup paperSize="8" orientation="landscape" r:id="rId1"/>
  <headerFooter>
    <oddFooter>Page &amp;P of &amp;N</oddFooter>
  </headerFooter>
  <rowBreaks count="2" manualBreakCount="2">
    <brk id="42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EA56-35D5-4ABB-B800-1953921F3C00}">
  <dimension ref="A1:B1"/>
  <sheetViews>
    <sheetView tabSelected="1" workbookViewId="0">
      <selection activeCell="R10" sqref="R10"/>
    </sheetView>
  </sheetViews>
  <sheetFormatPr defaultRowHeight="15" x14ac:dyDescent="0.25"/>
  <sheetData>
    <row r="1" spans="1:2" x14ac:dyDescent="0.25">
      <c r="A1" s="51" t="s">
        <v>101</v>
      </c>
      <c r="B1" s="44" t="s">
        <v>125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F695-E49E-45D3-A32A-A477AF88A8DB}">
  <dimension ref="A1:B2"/>
  <sheetViews>
    <sheetView workbookViewId="0">
      <selection activeCell="J43" sqref="J43"/>
    </sheetView>
  </sheetViews>
  <sheetFormatPr defaultRowHeight="15" x14ac:dyDescent="0.25"/>
  <sheetData>
    <row r="1" spans="1:2" x14ac:dyDescent="0.25">
      <c r="A1" s="51" t="s">
        <v>120</v>
      </c>
      <c r="B1" s="59" t="s">
        <v>124</v>
      </c>
    </row>
    <row r="2" spans="1:2" x14ac:dyDescent="0.25">
      <c r="A2" s="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4098D-317F-416A-ABBC-92C8D5F75E85}">
  <dimension ref="A1:AJ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8.7109375" style="45" bestFit="1" customWidth="1"/>
    <col min="2" max="6" width="9.140625" bestFit="1" customWidth="1"/>
    <col min="7" max="13" width="10.140625" bestFit="1" customWidth="1"/>
    <col min="14" max="36" width="9.28515625" customWidth="1"/>
  </cols>
  <sheetData>
    <row r="1" spans="1:36" s="44" customFormat="1" x14ac:dyDescent="0.25">
      <c r="A1" s="51" t="s">
        <v>121</v>
      </c>
      <c r="B1" s="44">
        <v>2009</v>
      </c>
      <c r="C1" s="44">
        <f t="shared" ref="C1:L1" si="0">B1+1</f>
        <v>2010</v>
      </c>
      <c r="D1" s="44">
        <f t="shared" si="0"/>
        <v>2011</v>
      </c>
      <c r="E1" s="44">
        <f t="shared" si="0"/>
        <v>2012</v>
      </c>
      <c r="F1" s="44">
        <f t="shared" si="0"/>
        <v>2013</v>
      </c>
      <c r="G1" s="44">
        <f t="shared" si="0"/>
        <v>2014</v>
      </c>
      <c r="H1" s="44">
        <f t="shared" si="0"/>
        <v>2015</v>
      </c>
      <c r="I1" s="44">
        <f t="shared" si="0"/>
        <v>2016</v>
      </c>
      <c r="J1" s="44">
        <f t="shared" si="0"/>
        <v>2017</v>
      </c>
      <c r="K1" s="44">
        <f t="shared" si="0"/>
        <v>2018</v>
      </c>
      <c r="L1" s="44">
        <f t="shared" si="0"/>
        <v>2019</v>
      </c>
      <c r="M1" s="44">
        <f t="shared" ref="M1:AJ1" si="1">L1+1</f>
        <v>2020</v>
      </c>
      <c r="N1" s="44">
        <f t="shared" si="1"/>
        <v>2021</v>
      </c>
      <c r="O1" s="44">
        <f t="shared" si="1"/>
        <v>2022</v>
      </c>
      <c r="P1" s="44">
        <f t="shared" si="1"/>
        <v>2023</v>
      </c>
      <c r="Q1" s="44">
        <f t="shared" si="1"/>
        <v>2024</v>
      </c>
      <c r="R1" s="44">
        <f t="shared" si="1"/>
        <v>2025</v>
      </c>
      <c r="S1" s="44">
        <f t="shared" si="1"/>
        <v>2026</v>
      </c>
      <c r="T1" s="44">
        <f t="shared" si="1"/>
        <v>2027</v>
      </c>
      <c r="U1" s="44">
        <f t="shared" si="1"/>
        <v>2028</v>
      </c>
      <c r="V1" s="44">
        <f t="shared" si="1"/>
        <v>2029</v>
      </c>
      <c r="W1" s="44">
        <f t="shared" si="1"/>
        <v>2030</v>
      </c>
      <c r="X1" s="44">
        <f t="shared" si="1"/>
        <v>2031</v>
      </c>
      <c r="Y1" s="44">
        <f t="shared" si="1"/>
        <v>2032</v>
      </c>
      <c r="Z1" s="44">
        <f t="shared" si="1"/>
        <v>2033</v>
      </c>
      <c r="AA1" s="44">
        <f t="shared" si="1"/>
        <v>2034</v>
      </c>
      <c r="AB1" s="44">
        <f t="shared" si="1"/>
        <v>2035</v>
      </c>
      <c r="AC1" s="44">
        <f t="shared" si="1"/>
        <v>2036</v>
      </c>
      <c r="AD1" s="44">
        <f t="shared" si="1"/>
        <v>2037</v>
      </c>
      <c r="AE1" s="44">
        <f t="shared" si="1"/>
        <v>2038</v>
      </c>
      <c r="AF1" s="44">
        <f t="shared" si="1"/>
        <v>2039</v>
      </c>
      <c r="AG1" s="44">
        <f t="shared" si="1"/>
        <v>2040</v>
      </c>
      <c r="AH1" s="44">
        <f t="shared" si="1"/>
        <v>2041</v>
      </c>
      <c r="AI1" s="44">
        <f t="shared" si="1"/>
        <v>2042</v>
      </c>
      <c r="AJ1" s="44">
        <f t="shared" si="1"/>
        <v>2043</v>
      </c>
    </row>
    <row r="2" spans="1:36" x14ac:dyDescent="0.25">
      <c r="A2" s="45" t="s">
        <v>96</v>
      </c>
      <c r="J2" s="43">
        <v>17250</v>
      </c>
      <c r="K2" s="43"/>
      <c r="L2" s="43"/>
      <c r="M2" s="43"/>
      <c r="N2" s="43"/>
      <c r="O2" s="43">
        <v>22450</v>
      </c>
      <c r="P2" s="43"/>
      <c r="Q2" s="43"/>
      <c r="R2" s="43"/>
      <c r="S2" s="43"/>
      <c r="T2" s="43"/>
      <c r="U2" s="43"/>
      <c r="V2" s="43"/>
      <c r="W2" s="43"/>
      <c r="X2" s="43">
        <v>27000</v>
      </c>
      <c r="Y2" s="43"/>
      <c r="Z2" s="43"/>
      <c r="AA2" s="43"/>
      <c r="AB2" s="43"/>
      <c r="AC2" s="43"/>
      <c r="AD2" s="43"/>
      <c r="AE2" s="43"/>
      <c r="AF2" s="43"/>
      <c r="AG2" s="43"/>
      <c r="AH2" s="43">
        <v>40000</v>
      </c>
      <c r="AI2" s="43"/>
      <c r="AJ2" s="43"/>
    </row>
    <row r="3" spans="1:36" x14ac:dyDescent="0.25">
      <c r="A3" s="45" t="s">
        <v>99</v>
      </c>
      <c r="J3" s="43">
        <v>16624</v>
      </c>
      <c r="K3" s="43">
        <v>16743</v>
      </c>
      <c r="L3" s="43">
        <v>16862</v>
      </c>
      <c r="M3" s="43"/>
      <c r="N3" s="43">
        <v>17100</v>
      </c>
      <c r="O3" s="43">
        <v>17151</v>
      </c>
      <c r="P3" s="43"/>
      <c r="Q3" s="43"/>
      <c r="R3" s="43"/>
      <c r="S3" s="43">
        <v>17354</v>
      </c>
      <c r="T3" s="43"/>
      <c r="U3" s="43"/>
      <c r="V3" s="43"/>
      <c r="W3" s="43"/>
      <c r="X3" s="43">
        <v>17568</v>
      </c>
      <c r="Y3" s="43"/>
      <c r="Z3" s="43"/>
      <c r="AA3" s="43"/>
      <c r="AB3" s="43"/>
      <c r="AC3" s="43">
        <v>17835</v>
      </c>
      <c r="AD3" s="43"/>
      <c r="AE3" s="43"/>
      <c r="AF3" s="43"/>
      <c r="AG3" s="43"/>
      <c r="AH3" s="43">
        <v>18102</v>
      </c>
      <c r="AI3" s="43"/>
      <c r="AJ3" s="43"/>
    </row>
    <row r="4" spans="1:36" x14ac:dyDescent="0.25">
      <c r="A4" s="45" t="str">
        <f>A9</f>
        <v>Cambridge station</v>
      </c>
      <c r="B4" s="43">
        <f>B9/'Consolidated data'!$M$135/2</f>
        <v>12160.549206349206</v>
      </c>
      <c r="C4" s="43">
        <f>C9/'Consolidated data'!$M$135/2</f>
        <v>13087.961904761905</v>
      </c>
      <c r="D4" s="43">
        <f>D9/'Consolidated data'!$M$135/2</f>
        <v>14005.136507936508</v>
      </c>
      <c r="E4" s="43">
        <f>E9/'Consolidated data'!$M$135/2</f>
        <v>14553.869841269841</v>
      </c>
      <c r="F4" s="43">
        <f>F9/'Consolidated data'!$M$135/2</f>
        <v>15595.014285714286</v>
      </c>
      <c r="G4" s="43">
        <f>G9/'Consolidated data'!$M$135/2</f>
        <v>16539.96507936508</v>
      </c>
      <c r="H4" s="43">
        <f>H9/'Consolidated data'!$M$135/2</f>
        <v>17387.638095238097</v>
      </c>
      <c r="I4" s="43">
        <f>I9/'Consolidated data'!$M$135/2</f>
        <v>18134.765079365079</v>
      </c>
      <c r="J4" s="43">
        <f>J9/'Consolidated data'!$M$135/2</f>
        <v>18301.96507936508</v>
      </c>
      <c r="K4" s="43">
        <f>K9/'Consolidated data'!$M$135/2</f>
        <v>19021.142857142859</v>
      </c>
      <c r="L4" s="43">
        <f>L9/'Consolidated data'!$M$135/2</f>
        <v>18412.403174603176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x14ac:dyDescent="0.25">
      <c r="A5" s="45" t="str">
        <f t="shared" ref="A5:A7" si="2">A10</f>
        <v>Cambridge North station</v>
      </c>
      <c r="B5" s="43"/>
      <c r="C5" s="43"/>
      <c r="D5" s="43"/>
      <c r="E5" s="43"/>
      <c r="F5" s="43"/>
      <c r="G5" s="43"/>
      <c r="H5" s="43"/>
      <c r="I5" s="43"/>
      <c r="J5" s="43">
        <f>J10/'Consolidated data'!$M$135/2</f>
        <v>775.99682539682544</v>
      </c>
      <c r="K5" s="43">
        <f>K10/'Consolidated data'!$M$135/2</f>
        <v>1290.4317460317461</v>
      </c>
      <c r="L5" s="43">
        <f>L10/'Consolidated data'!$M$135/2</f>
        <v>1507.2222222222222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x14ac:dyDescent="0.25">
      <c r="A6" s="45" t="str">
        <f t="shared" si="2"/>
        <v>Cambridge South station</v>
      </c>
      <c r="B6" s="43"/>
      <c r="J6" s="43"/>
      <c r="K6" s="43"/>
      <c r="L6" s="43"/>
      <c r="M6" s="43"/>
      <c r="N6" s="43"/>
      <c r="O6" s="43"/>
      <c r="P6" s="43"/>
      <c r="Q6" s="43"/>
      <c r="R6" s="43"/>
      <c r="S6" s="43">
        <f>S11/'Consolidated data'!$M$135/2</f>
        <v>1596.8555555555556</v>
      </c>
      <c r="T6" s="43">
        <f>T11/'Consolidated data'!$M$135/2</f>
        <v>2380.6412698412701</v>
      </c>
      <c r="U6" s="43">
        <f>U11/'Consolidated data'!$M$135/2</f>
        <v>2782.6031746031745</v>
      </c>
      <c r="V6" s="43">
        <f>V11/'Consolidated data'!$M$135/2</f>
        <v>3069.3349206349208</v>
      </c>
      <c r="W6" s="43">
        <f>W11/'Consolidated data'!$M$135/2</f>
        <v>3172.6888888888889</v>
      </c>
      <c r="X6" s="43">
        <f>X11/'Consolidated data'!$M$135/2</f>
        <v>3213.9349206349207</v>
      </c>
      <c r="Y6" s="43">
        <f>Y11/'Consolidated data'!$M$135/2</f>
        <v>3255.7158730158731</v>
      </c>
      <c r="Z6" s="43">
        <f>Z11/'Consolidated data'!$M$135/2</f>
        <v>3298.0396825396824</v>
      </c>
      <c r="AA6" s="43">
        <f>AA11/'Consolidated data'!$M$135/2</f>
        <v>3340.9142857142856</v>
      </c>
      <c r="AB6" s="43">
        <f>AB11/'Consolidated data'!$M$135/2</f>
        <v>3384.3460317460317</v>
      </c>
      <c r="AC6" s="43">
        <f>AC11/'Consolidated data'!$M$135/2</f>
        <v>3428.3428571428572</v>
      </c>
      <c r="AD6" s="43">
        <f>AD11/'Consolidated data'!$M$135/2</f>
        <v>3472.911111111111</v>
      </c>
      <c r="AE6" s="43">
        <f>AE11/'Consolidated data'!$M$135/2</f>
        <v>3518.0587301587302</v>
      </c>
      <c r="AF6" s="43">
        <f>AF11/'Consolidated data'!$M$135/2</f>
        <v>3563.7936507936506</v>
      </c>
      <c r="AG6" s="43">
        <f>AG11/'Consolidated data'!$M$135/2</f>
        <v>3610.1238095238095</v>
      </c>
      <c r="AH6" s="43">
        <f>AH11/'Consolidated data'!$M$135/2</f>
        <v>3657.0555555555557</v>
      </c>
      <c r="AI6" s="43">
        <f>AI11/'Consolidated data'!$M$135/2</f>
        <v>3704.5968253968254</v>
      </c>
      <c r="AJ6" s="43">
        <f>AJ11/'Consolidated data'!$M$135/2</f>
        <v>3752.7555555555555</v>
      </c>
    </row>
    <row r="7" spans="1:36" x14ac:dyDescent="0.25">
      <c r="A7" s="45" t="str">
        <f t="shared" si="2"/>
        <v>Cambridge South (‘stress test’)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>
        <f>S12/'Consolidated data'!$M$135/2</f>
        <v>9523.8095238095229</v>
      </c>
      <c r="T7" s="43">
        <f>T12/'Consolidated data'!$M$135/2</f>
        <v>9523.8095238095229</v>
      </c>
      <c r="U7" s="43">
        <f>U12/'Consolidated data'!$M$135/2</f>
        <v>9523.8095238095229</v>
      </c>
      <c r="V7" s="43">
        <f>V12/'Consolidated data'!$M$135/2</f>
        <v>9523.8095238095229</v>
      </c>
      <c r="W7" s="43">
        <f>W12/'Consolidated data'!$M$135/2</f>
        <v>9523.8095238095229</v>
      </c>
      <c r="X7" s="43">
        <f>X12/'Consolidated data'!$M$135/2</f>
        <v>9523.8095238095229</v>
      </c>
      <c r="Y7" s="43">
        <f>Y12/'Consolidated data'!$M$135/2</f>
        <v>9523.8095238095229</v>
      </c>
      <c r="Z7" s="43">
        <f>Z12/'Consolidated data'!$M$135/2</f>
        <v>9523.8095238095229</v>
      </c>
      <c r="AA7" s="43">
        <f>AA12/'Consolidated data'!$M$135/2</f>
        <v>9523.8095238095229</v>
      </c>
      <c r="AB7" s="43">
        <f>AB12/'Consolidated data'!$M$135/2</f>
        <v>9523.8095238095229</v>
      </c>
      <c r="AC7" s="43">
        <f>AC12/'Consolidated data'!$M$135/2</f>
        <v>9523.8095238095229</v>
      </c>
      <c r="AD7" s="43">
        <f>AD12/'Consolidated data'!$M$135/2</f>
        <v>9523.8095238095229</v>
      </c>
      <c r="AE7" s="43">
        <f>AE12/'Consolidated data'!$M$135/2</f>
        <v>9523.8095238095229</v>
      </c>
      <c r="AF7" s="43">
        <f>AF12/'Consolidated data'!$M$135/2</f>
        <v>9523.8095238095229</v>
      </c>
      <c r="AG7" s="43">
        <f>AG12/'Consolidated data'!$M$135/2</f>
        <v>9523.8095238095229</v>
      </c>
      <c r="AH7" s="43">
        <f>AH12/'Consolidated data'!$M$135/2</f>
        <v>9523.8095238095229</v>
      </c>
      <c r="AI7" s="43">
        <f>AI12/'Consolidated data'!$M$135/2</f>
        <v>9523.8095238095229</v>
      </c>
      <c r="AJ7" s="43">
        <f>AJ12/'Consolidated data'!$M$135/2</f>
        <v>9523.8095238095229</v>
      </c>
    </row>
    <row r="8" spans="1:36" x14ac:dyDescent="0.25"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x14ac:dyDescent="0.25">
      <c r="A9" s="45" t="s">
        <v>95</v>
      </c>
      <c r="B9" s="43">
        <v>7661146</v>
      </c>
      <c r="C9" s="43">
        <v>8245416</v>
      </c>
      <c r="D9" s="43">
        <v>8823236</v>
      </c>
      <c r="E9" s="43">
        <v>9168938</v>
      </c>
      <c r="F9" s="43">
        <v>9824859</v>
      </c>
      <c r="G9" s="43">
        <v>10420178</v>
      </c>
      <c r="H9" s="43">
        <v>10954212</v>
      </c>
      <c r="I9" s="43">
        <v>11424902</v>
      </c>
      <c r="J9" s="43">
        <v>11530238</v>
      </c>
      <c r="K9" s="43">
        <v>11983320</v>
      </c>
      <c r="L9" s="43">
        <v>11599814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x14ac:dyDescent="0.25">
      <c r="A10" s="45" t="s">
        <v>97</v>
      </c>
      <c r="B10" s="43"/>
      <c r="C10" s="43"/>
      <c r="D10" s="43"/>
      <c r="E10" s="43"/>
      <c r="F10" s="43"/>
      <c r="G10" s="43"/>
      <c r="H10" s="43"/>
      <c r="I10" s="43"/>
      <c r="J10" s="43">
        <v>488878</v>
      </c>
      <c r="K10" s="43">
        <v>812972</v>
      </c>
      <c r="L10" s="43">
        <v>949550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x14ac:dyDescent="0.25">
      <c r="A11" s="45" t="s">
        <v>98</v>
      </c>
      <c r="J11" s="43"/>
      <c r="K11" s="43"/>
      <c r="L11" s="43"/>
      <c r="M11" s="43"/>
      <c r="N11" s="43"/>
      <c r="O11" s="43"/>
      <c r="P11" s="43"/>
      <c r="Q11" s="43"/>
      <c r="R11" s="43"/>
      <c r="S11" s="43">
        <v>1006019</v>
      </c>
      <c r="T11" s="43">
        <v>1499804</v>
      </c>
      <c r="U11" s="43">
        <v>1753040</v>
      </c>
      <c r="V11" s="43">
        <v>1933681</v>
      </c>
      <c r="W11" s="43">
        <v>1998794</v>
      </c>
      <c r="X11" s="43">
        <v>2024779</v>
      </c>
      <c r="Y11" s="43">
        <v>2051101</v>
      </c>
      <c r="Z11" s="43">
        <v>2077765</v>
      </c>
      <c r="AA11" s="43">
        <v>2104776</v>
      </c>
      <c r="AB11" s="43">
        <v>2132138</v>
      </c>
      <c r="AC11" s="43">
        <v>2159856</v>
      </c>
      <c r="AD11" s="43">
        <v>2187934</v>
      </c>
      <c r="AE11" s="43">
        <v>2216377</v>
      </c>
      <c r="AF11" s="43">
        <v>2245190</v>
      </c>
      <c r="AG11" s="43">
        <v>2274378</v>
      </c>
      <c r="AH11" s="43">
        <v>2303945</v>
      </c>
      <c r="AI11" s="43">
        <v>2333896</v>
      </c>
      <c r="AJ11" s="43">
        <v>2364236</v>
      </c>
    </row>
    <row r="12" spans="1:36" x14ac:dyDescent="0.25">
      <c r="A12" s="45" t="s">
        <v>100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>
        <v>6000000</v>
      </c>
      <c r="T12" s="43">
        <v>6000000</v>
      </c>
      <c r="U12" s="43">
        <v>6000000</v>
      </c>
      <c r="V12" s="43">
        <v>6000000</v>
      </c>
      <c r="W12" s="43">
        <v>6000000</v>
      </c>
      <c r="X12" s="43">
        <v>6000000</v>
      </c>
      <c r="Y12" s="43">
        <v>6000000</v>
      </c>
      <c r="Z12" s="43">
        <v>6000000</v>
      </c>
      <c r="AA12" s="43">
        <v>6000000</v>
      </c>
      <c r="AB12" s="43">
        <v>6000000</v>
      </c>
      <c r="AC12" s="43">
        <v>6000000</v>
      </c>
      <c r="AD12" s="43">
        <v>6000000</v>
      </c>
      <c r="AE12" s="43">
        <v>6000000</v>
      </c>
      <c r="AF12" s="43">
        <v>6000000</v>
      </c>
      <c r="AG12" s="43">
        <v>6000000</v>
      </c>
      <c r="AH12" s="43">
        <v>6000000</v>
      </c>
      <c r="AI12" s="43">
        <v>6000000</v>
      </c>
      <c r="AJ12" s="43">
        <v>6000000</v>
      </c>
    </row>
    <row r="14" spans="1:36" x14ac:dyDescent="0.25">
      <c r="J14" s="43">
        <v>13552</v>
      </c>
      <c r="X14" s="43">
        <f>$J14*X$2/$J$2</f>
        <v>21211.82608695652</v>
      </c>
      <c r="AH14" s="43">
        <f>$J14*AH$2/$J$2</f>
        <v>31424.927536231884</v>
      </c>
    </row>
    <row r="15" spans="1:36" x14ac:dyDescent="0.25">
      <c r="J15" s="43">
        <v>14500</v>
      </c>
      <c r="X15" s="43">
        <f t="shared" ref="X15:X20" si="3">$J15*X$2/$J$2</f>
        <v>22695.652173913044</v>
      </c>
      <c r="AH15" s="43">
        <f t="shared" ref="AH15:AH20" si="4">$J15*AH$2/$J$2</f>
        <v>33623.188405797104</v>
      </c>
    </row>
    <row r="16" spans="1:36" x14ac:dyDescent="0.25">
      <c r="J16" s="43">
        <v>13335</v>
      </c>
      <c r="X16" s="43">
        <f t="shared" si="3"/>
        <v>20872.17391304348</v>
      </c>
      <c r="AH16" s="43">
        <f t="shared" si="4"/>
        <v>30921.739130434784</v>
      </c>
    </row>
    <row r="17" spans="10:34" x14ac:dyDescent="0.25">
      <c r="J17" s="43">
        <f>'Consolidated data'!D53</f>
        <v>28475</v>
      </c>
      <c r="X17" s="43">
        <f t="shared" si="3"/>
        <v>44569.565217391304</v>
      </c>
      <c r="AH17" s="43">
        <f t="shared" si="4"/>
        <v>66028.985507246383</v>
      </c>
    </row>
    <row r="18" spans="10:34" x14ac:dyDescent="0.25">
      <c r="J18" s="43">
        <v>0</v>
      </c>
      <c r="X18" s="43">
        <f t="shared" si="3"/>
        <v>0</v>
      </c>
      <c r="AH18" s="43">
        <f t="shared" si="4"/>
        <v>0</v>
      </c>
    </row>
    <row r="19" spans="10:34" x14ac:dyDescent="0.25">
      <c r="J19" s="43">
        <f>'Consolidated data'!D54</f>
        <v>4313</v>
      </c>
      <c r="X19" s="43">
        <f t="shared" si="3"/>
        <v>6750.782608695652</v>
      </c>
      <c r="AH19" s="43">
        <f t="shared" si="4"/>
        <v>10001.159420289856</v>
      </c>
    </row>
    <row r="20" spans="10:34" x14ac:dyDescent="0.25">
      <c r="J20" s="43">
        <f>'Consolidated data'!D55+'Consolidated data'!D56</f>
        <v>8599</v>
      </c>
      <c r="X20" s="43">
        <f t="shared" si="3"/>
        <v>13459.304347826086</v>
      </c>
      <c r="AH20" s="43">
        <f t="shared" si="4"/>
        <v>19939.710144927536</v>
      </c>
    </row>
    <row r="21" spans="10:34" x14ac:dyDescent="0.25">
      <c r="J21" s="43"/>
    </row>
    <row r="22" spans="10:34" x14ac:dyDescent="0.25">
      <c r="J22" s="43"/>
    </row>
    <row r="23" spans="10:34" x14ac:dyDescent="0.25">
      <c r="J23" s="43"/>
    </row>
    <row r="24" spans="10:34" x14ac:dyDescent="0.25">
      <c r="J24" s="43"/>
    </row>
    <row r="25" spans="10:34" x14ac:dyDescent="0.25">
      <c r="J25" s="43"/>
    </row>
    <row r="26" spans="10:34" x14ac:dyDescent="0.25">
      <c r="J26" s="43"/>
    </row>
    <row r="27" spans="10:34" x14ac:dyDescent="0.25">
      <c r="J27" s="43"/>
    </row>
    <row r="28" spans="10:34" x14ac:dyDescent="0.25">
      <c r="J28" s="43"/>
    </row>
    <row r="29" spans="10:34" x14ac:dyDescent="0.25">
      <c r="J29" s="43"/>
    </row>
    <row r="30" spans="10:34" x14ac:dyDescent="0.25">
      <c r="J30" s="43"/>
    </row>
    <row r="31" spans="10:34" x14ac:dyDescent="0.25">
      <c r="J31" s="43"/>
    </row>
    <row r="32" spans="10:34" x14ac:dyDescent="0.25">
      <c r="J32" s="43"/>
    </row>
    <row r="33" spans="10:10" x14ac:dyDescent="0.25">
      <c r="J33" s="43"/>
    </row>
    <row r="34" spans="10:10" x14ac:dyDescent="0.25">
      <c r="J34" s="43"/>
    </row>
    <row r="35" spans="10:10" x14ac:dyDescent="0.25">
      <c r="J35" s="43"/>
    </row>
    <row r="36" spans="10:10" x14ac:dyDescent="0.25">
      <c r="J36" s="43"/>
    </row>
  </sheetData>
  <pageMargins left="0.7" right="0.7" top="0.75" bottom="0.75" header="0.3" footer="0.3"/>
  <pageSetup paperSize="8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1769-4F0F-45C2-B6D8-5D59243B3F08}">
  <dimension ref="A1:J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3.85546875" bestFit="1" customWidth="1"/>
    <col min="2" max="10" width="14.7109375" customWidth="1"/>
  </cols>
  <sheetData>
    <row r="1" spans="1:10" s="48" customFormat="1" ht="45" x14ac:dyDescent="0.25">
      <c r="A1" s="51" t="s">
        <v>122</v>
      </c>
      <c r="B1" s="49">
        <v>2017</v>
      </c>
      <c r="C1" s="49">
        <v>2022</v>
      </c>
      <c r="D1" s="49" t="s">
        <v>109</v>
      </c>
      <c r="E1" s="49" t="s">
        <v>110</v>
      </c>
      <c r="F1" s="49" t="s">
        <v>115</v>
      </c>
      <c r="G1" s="49" t="s">
        <v>117</v>
      </c>
      <c r="H1" s="49">
        <v>2041</v>
      </c>
      <c r="I1" s="49" t="s">
        <v>116</v>
      </c>
      <c r="J1" s="49" t="s">
        <v>118</v>
      </c>
    </row>
    <row r="2" spans="1:10" x14ac:dyDescent="0.25">
      <c r="A2" s="50" t="s">
        <v>102</v>
      </c>
      <c r="B2" s="43">
        <f>'Consolidated data'!D53</f>
        <v>28475</v>
      </c>
      <c r="C2" s="43">
        <f>'Consolidated data'!H53</f>
        <v>35600</v>
      </c>
      <c r="D2" s="43">
        <f>'Consolidated data'!I53</f>
        <v>46400</v>
      </c>
      <c r="E2" s="43">
        <f>E13-SUM(E3:E5)</f>
        <v>43186.065079365078</v>
      </c>
      <c r="F2" s="43">
        <f>C2</f>
        <v>35600</v>
      </c>
      <c r="G2" s="43">
        <f>B2*0.8</f>
        <v>22780</v>
      </c>
      <c r="H2" s="43">
        <f>H13-SUM(H3:H5)</f>
        <v>67727.559829059828</v>
      </c>
      <c r="I2" s="43">
        <f>C2</f>
        <v>35600</v>
      </c>
      <c r="J2" s="43">
        <f>G2</f>
        <v>22780</v>
      </c>
    </row>
    <row r="3" spans="1:10" x14ac:dyDescent="0.25">
      <c r="A3" s="45" t="s">
        <v>103</v>
      </c>
      <c r="B3" s="43">
        <v>0</v>
      </c>
      <c r="C3" s="43">
        <v>0</v>
      </c>
      <c r="D3" s="43">
        <v>0</v>
      </c>
      <c r="E3" s="43">
        <f>'Consolidated data'!K122</f>
        <v>3213.9349206349207</v>
      </c>
      <c r="H3" s="43">
        <f>'Annual data'!AH6</f>
        <v>3657.0555555555557</v>
      </c>
    </row>
    <row r="4" spans="1:10" x14ac:dyDescent="0.25">
      <c r="A4" s="45" t="s">
        <v>104</v>
      </c>
      <c r="B4" s="43">
        <f>'Consolidated data'!D54</f>
        <v>4313</v>
      </c>
      <c r="C4" s="43">
        <f>'Consolidated data'!H54</f>
        <v>5400</v>
      </c>
      <c r="D4" s="43">
        <f>'Consolidated data'!I54</f>
        <v>7000</v>
      </c>
      <c r="E4" s="43">
        <f>D4</f>
        <v>7000</v>
      </c>
      <c r="H4" s="43">
        <f>E4*H8/E8</f>
        <v>10769.23076923077</v>
      </c>
    </row>
    <row r="5" spans="1:10" x14ac:dyDescent="0.25">
      <c r="A5" s="45" t="s">
        <v>105</v>
      </c>
      <c r="B5" s="43">
        <f>'Consolidated data'!D55+'Consolidated data'!D56</f>
        <v>8599</v>
      </c>
      <c r="C5" s="43">
        <f>'Consolidated data'!H55+'Consolidated data'!H56</f>
        <v>10800</v>
      </c>
      <c r="D5" s="43">
        <f>'Consolidated data'!I55+'Consolidated data'!I56</f>
        <v>14000</v>
      </c>
      <c r="E5" s="43">
        <f>D5</f>
        <v>14000</v>
      </c>
      <c r="H5" s="43">
        <f>E5*H8/E8</f>
        <v>21538.461538461539</v>
      </c>
    </row>
    <row r="6" spans="1:10" x14ac:dyDescent="0.25">
      <c r="A6" s="45" t="s">
        <v>119</v>
      </c>
      <c r="B6" s="43"/>
      <c r="C6" s="43"/>
      <c r="D6" s="43"/>
      <c r="E6" s="43"/>
      <c r="F6" s="43">
        <f>F13-F2</f>
        <v>31800</v>
      </c>
      <c r="G6" s="43">
        <f>G13-G2</f>
        <v>44620</v>
      </c>
      <c r="H6" s="43"/>
      <c r="I6" s="43">
        <f>I13-I2</f>
        <v>68092.307692307688</v>
      </c>
      <c r="J6" s="43">
        <f>J13-J2</f>
        <v>80912.307692307688</v>
      </c>
    </row>
    <row r="7" spans="1:10" x14ac:dyDescent="0.25">
      <c r="B7" s="43"/>
      <c r="C7" s="43"/>
      <c r="D7" s="43"/>
      <c r="E7" s="43"/>
      <c r="H7" s="43"/>
    </row>
    <row r="8" spans="1:10" x14ac:dyDescent="0.25">
      <c r="A8" t="s">
        <v>93</v>
      </c>
      <c r="B8" s="43">
        <f>'Consolidated data'!D44</f>
        <v>17250</v>
      </c>
      <c r="C8" s="43">
        <f>'Consolidated data'!H44</f>
        <v>22450</v>
      </c>
      <c r="D8" s="43">
        <v>26000</v>
      </c>
      <c r="E8" s="43">
        <f>D8</f>
        <v>26000</v>
      </c>
      <c r="F8" s="43">
        <f>E8</f>
        <v>26000</v>
      </c>
      <c r="G8" s="43">
        <f>H8</f>
        <v>40000</v>
      </c>
      <c r="H8" s="43">
        <v>40000</v>
      </c>
      <c r="I8" s="43">
        <f>E8</f>
        <v>26000</v>
      </c>
      <c r="J8" s="43">
        <f>H8</f>
        <v>40000</v>
      </c>
    </row>
    <row r="10" spans="1:10" x14ac:dyDescent="0.25">
      <c r="A10" s="45" t="s">
        <v>106</v>
      </c>
      <c r="B10" s="43">
        <f>'Consolidated data'!D47</f>
        <v>13552</v>
      </c>
      <c r="C10" s="43">
        <f>'Consolidated data'!H47</f>
        <v>17600</v>
      </c>
      <c r="D10" s="43">
        <f>'Consolidated data'!I47</f>
        <v>20400</v>
      </c>
      <c r="E10" s="43">
        <f>D10</f>
        <v>20400</v>
      </c>
      <c r="F10" s="43">
        <f>E10</f>
        <v>20400</v>
      </c>
      <c r="G10" s="43">
        <f>E10</f>
        <v>20400</v>
      </c>
      <c r="H10" s="43">
        <f>H8*D14</f>
        <v>31384.615384615383</v>
      </c>
      <c r="I10" s="43">
        <f>H10</f>
        <v>31384.615384615383</v>
      </c>
      <c r="J10" s="43">
        <f>H10</f>
        <v>31384.615384615383</v>
      </c>
    </row>
    <row r="11" spans="1:10" x14ac:dyDescent="0.25">
      <c r="A11" s="45" t="s">
        <v>107</v>
      </c>
      <c r="B11" s="43">
        <f>'Consolidated data'!D48</f>
        <v>14500</v>
      </c>
      <c r="C11" s="43">
        <f>'Consolidated data'!H47</f>
        <v>17600</v>
      </c>
      <c r="D11" s="43">
        <f>'Consolidated data'!I48</f>
        <v>25100</v>
      </c>
      <c r="E11" s="43">
        <f>D11</f>
        <v>25100</v>
      </c>
      <c r="F11" s="43">
        <f>E11</f>
        <v>25100</v>
      </c>
      <c r="G11" s="43">
        <f>E11</f>
        <v>25100</v>
      </c>
      <c r="H11" s="43">
        <f>D11*H8/D8</f>
        <v>38615.384615384617</v>
      </c>
      <c r="I11" s="43">
        <f>H11</f>
        <v>38615.384615384617</v>
      </c>
      <c r="J11" s="43">
        <f>H11</f>
        <v>38615.384615384617</v>
      </c>
    </row>
    <row r="12" spans="1:10" x14ac:dyDescent="0.25">
      <c r="A12" s="45" t="s">
        <v>108</v>
      </c>
      <c r="B12" s="43">
        <f>'Consolidated data'!D50</f>
        <v>13335</v>
      </c>
      <c r="C12" s="43">
        <f>'Consolidated data'!H50</f>
        <v>16700</v>
      </c>
      <c r="D12" s="43">
        <f>'Consolidated data'!I50</f>
        <v>21900</v>
      </c>
      <c r="E12" s="43">
        <f>D12</f>
        <v>21900</v>
      </c>
      <c r="F12" s="43">
        <f>E12</f>
        <v>21900</v>
      </c>
      <c r="G12" s="43">
        <f>E12</f>
        <v>21900</v>
      </c>
      <c r="H12" s="43">
        <f>D12*H8/D8</f>
        <v>33692.307692307695</v>
      </c>
      <c r="I12" s="43">
        <f>H12</f>
        <v>33692.307692307695</v>
      </c>
      <c r="J12" s="43">
        <f>H12</f>
        <v>33692.307692307695</v>
      </c>
    </row>
    <row r="13" spans="1:10" x14ac:dyDescent="0.25">
      <c r="A13" s="44" t="s">
        <v>113</v>
      </c>
      <c r="B13" s="47">
        <f>SUM(B10:B12)</f>
        <v>41387</v>
      </c>
      <c r="C13" s="47">
        <f>SUM(C10:C12)</f>
        <v>51900</v>
      </c>
      <c r="D13" s="47">
        <f>SUM(D10:D12)</f>
        <v>67400</v>
      </c>
      <c r="E13" s="47">
        <f>SUM(E10:E12)</f>
        <v>67400</v>
      </c>
      <c r="F13" s="47">
        <f>SUM(F10:F12)</f>
        <v>67400</v>
      </c>
      <c r="G13" s="47">
        <f>SUM(G10:G12)</f>
        <v>67400</v>
      </c>
      <c r="H13" s="47">
        <f>SUM(H10:H12)</f>
        <v>103692.30769230769</v>
      </c>
      <c r="I13" s="47">
        <f>SUM(I10:I12)</f>
        <v>103692.30769230769</v>
      </c>
      <c r="J13" s="47">
        <f>SUM(J10:J12)</f>
        <v>103692.30769230769</v>
      </c>
    </row>
    <row r="14" spans="1:10" x14ac:dyDescent="0.25">
      <c r="A14" t="s">
        <v>114</v>
      </c>
      <c r="B14" s="46">
        <f>B10/B8</f>
        <v>0.78562318840579715</v>
      </c>
      <c r="C14" s="46">
        <f>C10/C8</f>
        <v>0.78396436525612467</v>
      </c>
      <c r="D14" s="46">
        <f>D10/D8</f>
        <v>0.7846153846153846</v>
      </c>
      <c r="E14" s="46">
        <f>E10/E8</f>
        <v>0.7846153846153846</v>
      </c>
      <c r="F14" s="46">
        <f>F10/F8</f>
        <v>0.7846153846153846</v>
      </c>
      <c r="G14" s="46">
        <f>G10/G8</f>
        <v>0.51</v>
      </c>
      <c r="H14" s="46">
        <f>H10/H8</f>
        <v>0.7846153846153846</v>
      </c>
      <c r="I14" s="46">
        <f>I10/I8</f>
        <v>1.2071005917159763</v>
      </c>
      <c r="J14" s="46">
        <f>J10/J8</f>
        <v>0.7846153846153846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Consolidated data</vt:lpstr>
      <vt:lpstr>Graph - total demand</vt:lpstr>
      <vt:lpstr>Graph - mode share</vt:lpstr>
      <vt:lpstr>Annual data</vt:lpstr>
      <vt:lpstr>Mode share data</vt:lpstr>
      <vt:lpstr>'Consolidated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Leigh</dc:creator>
  <cp:lastModifiedBy>Edward Leigh</cp:lastModifiedBy>
  <cp:lastPrinted>2022-02-09T09:24:01Z</cp:lastPrinted>
  <dcterms:created xsi:type="dcterms:W3CDTF">2021-12-28T13:17:58Z</dcterms:created>
  <dcterms:modified xsi:type="dcterms:W3CDTF">2022-02-10T09:15:46Z</dcterms:modified>
</cp:coreProperties>
</file>